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640" tabRatio="645" activeTab="1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<sst xmlns="http://schemas.openxmlformats.org/spreadsheetml/2006/main" count="278" uniqueCount="78">
  <si>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</si>
  <si>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</si>
  <si>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</si>
  <si>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</si>
  <si>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</si>
  <si>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</si>
  <si>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</si>
  <si>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</si>
  <si>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</si>
  <si>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</si>
  <si>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</si>
  <si>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</si>
  <si>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</si>
  <si>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</si>
  <si>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</si>
  <si>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</si>
  <si>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</si>
  <si>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</si>
  <si>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</si>
  <si>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</si>
  <si>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</si>
  <si>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</si>
  <si>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</si>
  <si>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</si>
  <si>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</si>
  <si>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</si>
  <si>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</si>
  <si>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</si>
  <si>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</si>
  <si>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</si>
  <si>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</si>
  <si>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</si>
  <si>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</si>
  <si>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</si>
  <si>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</si>
  <si>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</si>
  <si>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</si>
  <si>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</si>
  <si>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</si>
  <si>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</si>
  <si>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</si>
  <si>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</si>
  <si>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</si>
  <si>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</si>
  <si>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</si>
  <si>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</si>
  <si>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</si>
  <si>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</si>
  <si>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</si>
  <si>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</si>
  <si>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</si>
  <si>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</si>
  <si>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</si>
  <si>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</si>
  <si>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</si>
  <si>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</si>
  <si>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5Η ΑΓΩΝΙΣΤΙΚΗ</t>
  </si>
  <si>
    <t>6Η ΑΓΩΝΙΣΤΙΚΗ</t>
  </si>
  <si>
    <t>7Η ΑΓΩΝΙΣΤΙΚΗ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</si>
  <si>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</si>
  <si>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</si>
  <si>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</si>
  <si>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</si>
  <si>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</si>
  <si>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</si>
  <si>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</si>
  <si>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</si>
  <si>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</si>
  <si>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</si>
  <si>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</si>
  <si>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</si>
  <si>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</si>
  <si>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</si>
  <si>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</si>
  <si>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</si>
  <si>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</si>
  <si>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</si>
  <si>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Ε.Φ.Κ.Α.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</si>
</sst>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43">
      <selection activeCell="C66" sqref="C66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71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3</v>
      </c>
      <c r="AC2" s="73" t="s">
        <v>39</v>
      </c>
      <c r="AD2" s="7">
        <f aca="true" t="shared" si="0" ref="AD2:AD13">COUNTIF(Q$1:T$65536,AC2)</f>
        <v>7</v>
      </c>
      <c r="AE2" s="7">
        <f aca="true" t="shared" si="1" ref="AE2:AE13">+AF2*3+AG2+AP19</f>
        <v>14</v>
      </c>
      <c r="AF2" s="7">
        <f aca="true" t="shared" si="2" ref="AF2:AF13">COUNTIF(M$1:M$65536,AC2)+COUNTIF(O$1:O$65536,AC2)</f>
        <v>4</v>
      </c>
      <c r="AG2" s="7">
        <f>+AD2-AF2-AH2</f>
        <v>2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23</v>
      </c>
      <c r="AJ2" s="7">
        <f aca="true" t="shared" si="5" ref="AJ2:AJ13">SUMIF(U$1:W$65536,AC2,W$1:W$65536)+SUMIF(X$1:Z$65536,AC2,Z$1:Z$65536)</f>
        <v>12</v>
      </c>
      <c r="AK2" s="7">
        <f>+AI2-AJ2</f>
        <v>11</v>
      </c>
      <c r="AL2" s="7">
        <f>+AE2+AK2/10000+AI2/10000000+1/1000000000</f>
        <v>14.001102301</v>
      </c>
    </row>
    <row r="3" spans="28:49" ht="27" thickBot="1">
      <c r="AB3" s="7">
        <f aca="true" t="shared" si="6" ref="AB3:AB13">RANK(AL3,$AL$2:$AL$13)</f>
        <v>2</v>
      </c>
      <c r="AC3" s="74" t="s">
        <v>50</v>
      </c>
      <c r="AD3" s="7">
        <f t="shared" si="0"/>
        <v>6</v>
      </c>
      <c r="AE3" s="7">
        <f>+AF3*3+AG3+AP20</f>
        <v>18</v>
      </c>
      <c r="AF3" s="7">
        <f t="shared" si="2"/>
        <v>6</v>
      </c>
      <c r="AG3" s="7">
        <f aca="true" t="shared" si="7" ref="AG3:AG13">+AD3-AF3-AH3</f>
        <v>0</v>
      </c>
      <c r="AH3" s="7">
        <f t="shared" si="3"/>
        <v>0</v>
      </c>
      <c r="AI3" s="7">
        <f t="shared" si="4"/>
        <v>15</v>
      </c>
      <c r="AJ3" s="7">
        <f t="shared" si="5"/>
        <v>1</v>
      </c>
      <c r="AK3" s="7">
        <f aca="true" t="shared" si="8" ref="AK3:AK13">+AI3-AJ3</f>
        <v>14</v>
      </c>
      <c r="AL3" s="7">
        <f>+AE3+AK3/10000+AI3/10000000+2/1000000000</f>
        <v>18.001401502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74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41</v>
      </c>
      <c r="AD4" s="7">
        <f t="shared" si="0"/>
        <v>7</v>
      </c>
      <c r="AE4" s="7">
        <f t="shared" si="1"/>
        <v>7</v>
      </c>
      <c r="AF4" s="7">
        <f t="shared" si="2"/>
        <v>2</v>
      </c>
      <c r="AG4" s="7">
        <f t="shared" si="7"/>
        <v>1</v>
      </c>
      <c r="AH4" s="7">
        <f t="shared" si="3"/>
        <v>4</v>
      </c>
      <c r="AI4" s="7">
        <f t="shared" si="4"/>
        <v>13</v>
      </c>
      <c r="AJ4" s="7">
        <f t="shared" si="5"/>
        <v>18</v>
      </c>
      <c r="AK4" s="7">
        <f t="shared" si="8"/>
        <v>-5</v>
      </c>
      <c r="AL4" s="7">
        <f>+AE4+AK4/10000+AI4/10000000+3/1000000000</f>
        <v>6.999501303000001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7</v>
      </c>
      <c r="AQ4" s="61">
        <f t="shared" si="9"/>
        <v>21</v>
      </c>
      <c r="AR4" s="62">
        <f t="shared" si="9"/>
        <v>7</v>
      </c>
      <c r="AS4" s="63">
        <f t="shared" si="9"/>
        <v>0</v>
      </c>
      <c r="AT4" s="64">
        <f t="shared" si="9"/>
        <v>0</v>
      </c>
      <c r="AU4" s="62">
        <f t="shared" si="9"/>
        <v>26</v>
      </c>
      <c r="AV4" s="63">
        <f t="shared" si="9"/>
        <v>4</v>
      </c>
      <c r="AW4" s="64">
        <f t="shared" si="9"/>
        <v>22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65</v>
      </c>
      <c r="AD5" s="7">
        <f t="shared" si="0"/>
        <v>7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7</v>
      </c>
      <c r="AI5" s="7">
        <f t="shared" si="4"/>
        <v>11</v>
      </c>
      <c r="AJ5" s="7">
        <f t="shared" si="5"/>
        <v>36</v>
      </c>
      <c r="AK5" s="7">
        <f t="shared" si="8"/>
        <v>-25</v>
      </c>
      <c r="AL5" s="7">
        <f>+AE5+AK5/10000+AI5/10000000+4/1000000000</f>
        <v>-0.002498896</v>
      </c>
      <c r="AN5" s="18">
        <v>2</v>
      </c>
      <c r="AO5" s="19" t="str">
        <f t="shared" si="9"/>
        <v>Δ.Ο.Ε.</v>
      </c>
      <c r="AP5" s="20">
        <f t="shared" si="9"/>
        <v>6</v>
      </c>
      <c r="AQ5" s="39">
        <f t="shared" si="9"/>
        <v>18</v>
      </c>
      <c r="AR5" s="21">
        <f t="shared" si="9"/>
        <v>6</v>
      </c>
      <c r="AS5" s="22">
        <f t="shared" si="9"/>
        <v>0</v>
      </c>
      <c r="AT5" s="23">
        <f t="shared" si="9"/>
        <v>0</v>
      </c>
      <c r="AU5" s="21">
        <f t="shared" si="9"/>
        <v>15</v>
      </c>
      <c r="AV5" s="22">
        <f t="shared" si="9"/>
        <v>1</v>
      </c>
      <c r="AW5" s="23">
        <f t="shared" si="9"/>
        <v>14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/>
      <c r="J6" s="70"/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Δ.Ο.Ε.</v>
      </c>
      <c r="R6" s="33" t="str">
        <f>IF(C6&lt;&gt;"",F6,"")</f>
        <v>ΠΥΡΟΣΒΕΣΤΙΚΗ ΥΠΗΡΕΣΙΑ</v>
      </c>
      <c r="S6" s="33">
        <f>IF(I6&lt;&gt;"",E6,"")</f>
      </c>
      <c r="T6" s="34">
        <f>IF(I6&lt;&gt;"",F6,"")</f>
      </c>
      <c r="U6" s="31" t="str">
        <f>+E6</f>
        <v>Δ.Ο.Ε.</v>
      </c>
      <c r="V6" s="32">
        <f aca="true" t="shared" si="10" ref="V6:W8">+C6+I6</f>
        <v>1</v>
      </c>
      <c r="W6" s="32">
        <f t="shared" si="10"/>
        <v>0</v>
      </c>
      <c r="X6" s="33" t="str">
        <f>+F6</f>
        <v>ΠΥΡΟΣΒΕΣΤΙΚΗ ΥΠΗΡΕΣΙΑ</v>
      </c>
      <c r="Y6" s="33">
        <f>+D6+J6</f>
        <v>0</v>
      </c>
      <c r="Z6" s="35">
        <f>+C6+I6</f>
        <v>1</v>
      </c>
      <c r="AB6" s="7">
        <f t="shared" si="6"/>
        <v>11</v>
      </c>
      <c r="AC6" s="73" t="s">
        <v>40</v>
      </c>
      <c r="AD6" s="7">
        <f t="shared" si="0"/>
        <v>7</v>
      </c>
      <c r="AE6" s="7">
        <f t="shared" si="1"/>
        <v>1</v>
      </c>
      <c r="AF6" s="7">
        <f t="shared" si="2"/>
        <v>0</v>
      </c>
      <c r="AG6" s="7">
        <f t="shared" si="7"/>
        <v>1</v>
      </c>
      <c r="AH6" s="7">
        <f t="shared" si="3"/>
        <v>6</v>
      </c>
      <c r="AI6" s="7">
        <f t="shared" si="4"/>
        <v>10</v>
      </c>
      <c r="AJ6" s="7">
        <f t="shared" si="5"/>
        <v>36</v>
      </c>
      <c r="AK6" s="7">
        <f t="shared" si="8"/>
        <v>-26</v>
      </c>
      <c r="AL6" s="7">
        <f>+AE6+AK6/10000+AI6/10000000+5/1000000000</f>
        <v>0.997401005</v>
      </c>
      <c r="AN6" s="18">
        <v>3</v>
      </c>
      <c r="AO6" s="19" t="str">
        <f t="shared" si="9"/>
        <v>Ο.Σ.Υ.Ο.</v>
      </c>
      <c r="AP6" s="20">
        <f t="shared" si="9"/>
        <v>7</v>
      </c>
      <c r="AQ6" s="39">
        <f t="shared" si="9"/>
        <v>14</v>
      </c>
      <c r="AR6" s="21">
        <f t="shared" si="9"/>
        <v>4</v>
      </c>
      <c r="AS6" s="22">
        <f t="shared" si="9"/>
        <v>2</v>
      </c>
      <c r="AT6" s="23">
        <f t="shared" si="9"/>
        <v>1</v>
      </c>
      <c r="AU6" s="21">
        <f t="shared" si="9"/>
        <v>23</v>
      </c>
      <c r="AV6" s="22">
        <f t="shared" si="9"/>
        <v>12</v>
      </c>
      <c r="AW6" s="23">
        <f t="shared" si="9"/>
        <v>11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/>
      <c r="J7" s="72"/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ΒΟΥΛΗ ΕΛΛΗΝΩΝ</v>
      </c>
      <c r="R7" s="33" t="str">
        <f>IF(C7&lt;&gt;"",F7,"")</f>
        <v>Π.Ο.Ε./Υ.ΕΘ.Α.</v>
      </c>
      <c r="S7" s="33">
        <f>IF(I7&lt;&gt;"",E7,"")</f>
      </c>
      <c r="T7" s="34">
        <f>IF(I7&lt;&gt;"",F7,"")</f>
      </c>
      <c r="U7" s="31" t="str">
        <f>+E7</f>
        <v>ΒΟΥΛΗ ΕΛΛΗΝΩΝ</v>
      </c>
      <c r="V7" s="32">
        <f t="shared" si="10"/>
        <v>1</v>
      </c>
      <c r="W7" s="32">
        <f t="shared" si="10"/>
        <v>2</v>
      </c>
      <c r="X7" s="33" t="str">
        <f>+F7</f>
        <v>Π.Ο.Ε./Υ.ΕΘ.Α.</v>
      </c>
      <c r="Y7" s="33">
        <f>+D7+J7</f>
        <v>2</v>
      </c>
      <c r="Z7" s="35">
        <f>+C7+I7</f>
        <v>1</v>
      </c>
      <c r="AB7" s="7">
        <f t="shared" si="6"/>
        <v>10</v>
      </c>
      <c r="AC7" s="73" t="s">
        <v>66</v>
      </c>
      <c r="AD7" s="7">
        <f t="shared" si="0"/>
        <v>7</v>
      </c>
      <c r="AE7" s="7">
        <f t="shared" si="1"/>
        <v>1</v>
      </c>
      <c r="AF7" s="7">
        <f t="shared" si="2"/>
        <v>0</v>
      </c>
      <c r="AG7" s="7">
        <f t="shared" si="7"/>
        <v>1</v>
      </c>
      <c r="AH7" s="7">
        <f t="shared" si="3"/>
        <v>6</v>
      </c>
      <c r="AI7" s="7">
        <f t="shared" si="4"/>
        <v>7</v>
      </c>
      <c r="AJ7" s="7">
        <f t="shared" si="5"/>
        <v>28</v>
      </c>
      <c r="AK7" s="7">
        <f t="shared" si="8"/>
        <v>-21</v>
      </c>
      <c r="AL7" s="7">
        <f>+AE7+AK7/10000+AI7/10000000+6/1000000000</f>
        <v>0.997900706</v>
      </c>
      <c r="AN7" s="18">
        <v>4</v>
      </c>
      <c r="AO7" s="19" t="str">
        <f t="shared" si="9"/>
        <v>ΔΗΜΟΣ ΑΘΗΝΑΙΩΝ</v>
      </c>
      <c r="AP7" s="20">
        <f t="shared" si="9"/>
        <v>6</v>
      </c>
      <c r="AQ7" s="39">
        <f t="shared" si="9"/>
        <v>13</v>
      </c>
      <c r="AR7" s="21">
        <f t="shared" si="9"/>
        <v>4</v>
      </c>
      <c r="AS7" s="22">
        <f t="shared" si="9"/>
        <v>1</v>
      </c>
      <c r="AT7" s="23">
        <f t="shared" si="9"/>
        <v>1</v>
      </c>
      <c r="AU7" s="21">
        <f t="shared" si="9"/>
        <v>22</v>
      </c>
      <c r="AV7" s="22">
        <f t="shared" si="9"/>
        <v>9</v>
      </c>
      <c r="AW7" s="23">
        <f t="shared" si="9"/>
        <v>13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/>
      <c r="J8" s="72"/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Π.Ο.Ε.Δ.Η.Ν.</v>
      </c>
      <c r="R8" s="33" t="str">
        <f>IF(C8&lt;&gt;"",F8,"")</f>
        <v>Π.Ο.Ε./Δ.Ο.Υ.</v>
      </c>
      <c r="S8" s="33">
        <f>IF(I8&lt;&gt;"",E8,"")</f>
      </c>
      <c r="T8" s="34">
        <f>IF(I8&lt;&gt;"",F8,"")</f>
      </c>
      <c r="U8" s="31" t="str">
        <f>+E8</f>
        <v>Π.Ο.Ε.Δ.Η.Ν.</v>
      </c>
      <c r="V8" s="32">
        <f t="shared" si="10"/>
        <v>2</v>
      </c>
      <c r="W8" s="32">
        <f t="shared" si="10"/>
        <v>6</v>
      </c>
      <c r="X8" s="33" t="str">
        <f>+F8</f>
        <v>Π.Ο.Ε./Δ.Ο.Υ.</v>
      </c>
      <c r="Y8" s="33">
        <f>+D8+J8</f>
        <v>6</v>
      </c>
      <c r="Z8" s="35">
        <f>+C8+I8</f>
        <v>2</v>
      </c>
      <c r="AB8" s="7">
        <f t="shared" si="6"/>
        <v>5</v>
      </c>
      <c r="AC8" s="73" t="s">
        <v>67</v>
      </c>
      <c r="AD8" s="7">
        <f t="shared" si="0"/>
        <v>6</v>
      </c>
      <c r="AE8" s="7">
        <f t="shared" si="1"/>
        <v>12</v>
      </c>
      <c r="AF8" s="7">
        <f t="shared" si="2"/>
        <v>4</v>
      </c>
      <c r="AG8" s="7">
        <f t="shared" si="7"/>
        <v>0</v>
      </c>
      <c r="AH8" s="7">
        <f t="shared" si="3"/>
        <v>2</v>
      </c>
      <c r="AI8" s="7">
        <f t="shared" si="4"/>
        <v>20</v>
      </c>
      <c r="AJ8" s="7">
        <f t="shared" si="5"/>
        <v>9</v>
      </c>
      <c r="AK8" s="7">
        <f t="shared" si="8"/>
        <v>11</v>
      </c>
      <c r="AL8" s="7">
        <f>+AE8+AK8/10000+AI8/10000000+7/1000000000</f>
        <v>12.001102007</v>
      </c>
      <c r="AN8" s="18">
        <v>5</v>
      </c>
      <c r="AO8" s="19" t="str">
        <f t="shared" si="9"/>
        <v>ΥΠ. ΕΣΩΤΕΡΙΚΩΝ</v>
      </c>
      <c r="AP8" s="20">
        <f t="shared" si="9"/>
        <v>6</v>
      </c>
      <c r="AQ8" s="39">
        <f t="shared" si="9"/>
        <v>12</v>
      </c>
      <c r="AR8" s="21">
        <f t="shared" si="9"/>
        <v>4</v>
      </c>
      <c r="AS8" s="22">
        <f t="shared" si="9"/>
        <v>0</v>
      </c>
      <c r="AT8" s="23">
        <f t="shared" si="9"/>
        <v>2</v>
      </c>
      <c r="AU8" s="21">
        <f t="shared" si="9"/>
        <v>20</v>
      </c>
      <c r="AV8" s="22">
        <f t="shared" si="9"/>
        <v>9</v>
      </c>
      <c r="AW8" s="23">
        <f t="shared" si="9"/>
        <v>11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ΥΠ. ΓΕΩΡΓΙΑΣ</v>
      </c>
      <c r="V9" s="32">
        <f aca="true" t="shared" si="20" ref="V9:V72">+C9+I9</f>
        <v>4</v>
      </c>
      <c r="W9" s="32">
        <f aca="true" t="shared" si="21" ref="W9:W72">+D9+J9</f>
        <v>9</v>
      </c>
      <c r="X9" s="33" t="str">
        <f aca="true" t="shared" si="22" ref="X9:X72">+F9</f>
        <v>ΔΗΜΟΣ ΑΘΗΝΑΙΩΝ</v>
      </c>
      <c r="Y9" s="33">
        <f aca="true" t="shared" si="23" ref="Y9:Y72">+D9+J9</f>
        <v>9</v>
      </c>
      <c r="Z9" s="35">
        <f aca="true" t="shared" si="24" ref="Z9:Z72">+C9+I9</f>
        <v>4</v>
      </c>
      <c r="AB9" s="7">
        <f t="shared" si="6"/>
        <v>4</v>
      </c>
      <c r="AC9" s="75" t="s">
        <v>68</v>
      </c>
      <c r="AD9" s="7">
        <f t="shared" si="0"/>
        <v>6</v>
      </c>
      <c r="AE9" s="7">
        <f t="shared" si="1"/>
        <v>13</v>
      </c>
      <c r="AF9" s="7">
        <f t="shared" si="2"/>
        <v>4</v>
      </c>
      <c r="AG9" s="7">
        <f t="shared" si="7"/>
        <v>1</v>
      </c>
      <c r="AH9" s="7">
        <f t="shared" si="3"/>
        <v>1</v>
      </c>
      <c r="AI9" s="7">
        <f t="shared" si="4"/>
        <v>22</v>
      </c>
      <c r="AJ9" s="7">
        <f t="shared" si="5"/>
        <v>9</v>
      </c>
      <c r="AK9" s="7">
        <f t="shared" si="8"/>
        <v>13</v>
      </c>
      <c r="AL9" s="7">
        <f>+AE9+AK9/10000+AI9/10000000+8/1000000000</f>
        <v>13.001302208000002</v>
      </c>
      <c r="AN9" s="18">
        <v>6</v>
      </c>
      <c r="AO9" s="19" t="str">
        <f t="shared" si="9"/>
        <v>Π.Ο.Ε./Δ.Ο.Υ.</v>
      </c>
      <c r="AP9" s="20">
        <f t="shared" si="9"/>
        <v>7</v>
      </c>
      <c r="AQ9" s="39">
        <f t="shared" si="9"/>
        <v>12</v>
      </c>
      <c r="AR9" s="21">
        <f t="shared" si="9"/>
        <v>4</v>
      </c>
      <c r="AS9" s="22">
        <f t="shared" si="9"/>
        <v>0</v>
      </c>
      <c r="AT9" s="23">
        <f t="shared" si="9"/>
        <v>3</v>
      </c>
      <c r="AU9" s="21">
        <f t="shared" si="9"/>
        <v>20</v>
      </c>
      <c r="AV9" s="22">
        <f t="shared" si="9"/>
        <v>18</v>
      </c>
      <c r="AW9" s="23">
        <f t="shared" si="9"/>
        <v>2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/>
      <c r="J10" s="72"/>
      <c r="M10" s="31" t="str">
        <f t="shared" si="11"/>
        <v>ΥΠ. ΕΣΩΤΕΡΙΚΩΝ</v>
      </c>
      <c r="N10" s="33" t="str">
        <f t="shared" si="12"/>
        <v>Ο.ΣΥ.Π.Α.</v>
      </c>
      <c r="O10" s="33">
        <f t="shared" si="13"/>
      </c>
      <c r="P10" s="34">
        <f t="shared" si="14"/>
      </c>
      <c r="Q10" s="31" t="str">
        <f t="shared" si="15"/>
        <v>Ο.ΣΥ.Π.Α.</v>
      </c>
      <c r="R10" s="33" t="str">
        <f t="shared" si="16"/>
        <v>ΥΠ. ΕΣΩΤΕΡΙΚΩΝ</v>
      </c>
      <c r="S10" s="33">
        <f t="shared" si="17"/>
      </c>
      <c r="T10" s="34">
        <f t="shared" si="18"/>
      </c>
      <c r="U10" s="31" t="str">
        <f t="shared" si="19"/>
        <v>Ο.ΣΥ.Π.Α.</v>
      </c>
      <c r="V10" s="32">
        <f t="shared" si="20"/>
        <v>1</v>
      </c>
      <c r="W10" s="32">
        <f t="shared" si="21"/>
        <v>5</v>
      </c>
      <c r="X10" s="33" t="str">
        <f t="shared" si="22"/>
        <v>ΥΠ. ΕΣΩΤΕΡΙΚΩΝ</v>
      </c>
      <c r="Y10" s="33">
        <f t="shared" si="23"/>
        <v>5</v>
      </c>
      <c r="Z10" s="35">
        <f t="shared" si="24"/>
        <v>1</v>
      </c>
      <c r="AB10" s="7">
        <f t="shared" si="6"/>
        <v>6</v>
      </c>
      <c r="AC10" s="73" t="s">
        <v>44</v>
      </c>
      <c r="AD10" s="7">
        <f t="shared" si="0"/>
        <v>7</v>
      </c>
      <c r="AE10" s="7">
        <f t="shared" si="1"/>
        <v>12</v>
      </c>
      <c r="AF10" s="7">
        <f t="shared" si="2"/>
        <v>4</v>
      </c>
      <c r="AG10" s="7">
        <f t="shared" si="7"/>
        <v>0</v>
      </c>
      <c r="AH10" s="7">
        <f t="shared" si="3"/>
        <v>3</v>
      </c>
      <c r="AI10" s="7">
        <f t="shared" si="4"/>
        <v>20</v>
      </c>
      <c r="AJ10" s="7">
        <f t="shared" si="5"/>
        <v>18</v>
      </c>
      <c r="AK10" s="7">
        <f t="shared" si="8"/>
        <v>2</v>
      </c>
      <c r="AL10" s="7">
        <f>+AE10+AK10/10000+AI10/10000000+9/1000000000</f>
        <v>12.000202009</v>
      </c>
      <c r="AN10" s="18">
        <v>7</v>
      </c>
      <c r="AO10" s="19" t="str">
        <f t="shared" si="9"/>
        <v>ΠΥΡΟΣΒΕΣΤΙΚΗ ΥΠΗΡΕΣΙΑ</v>
      </c>
      <c r="AP10" s="20">
        <f t="shared" si="9"/>
        <v>7</v>
      </c>
      <c r="AQ10" s="39">
        <f t="shared" si="9"/>
        <v>11</v>
      </c>
      <c r="AR10" s="21">
        <f t="shared" si="9"/>
        <v>3</v>
      </c>
      <c r="AS10" s="22">
        <f t="shared" si="9"/>
        <v>2</v>
      </c>
      <c r="AT10" s="23">
        <f t="shared" si="9"/>
        <v>2</v>
      </c>
      <c r="AU10" s="21">
        <f t="shared" si="9"/>
        <v>24</v>
      </c>
      <c r="AV10" s="22">
        <f t="shared" si="9"/>
        <v>12</v>
      </c>
      <c r="AW10" s="23">
        <f t="shared" si="9"/>
        <v>12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/>
      <c r="J11" s="72"/>
      <c r="M11" s="31" t="str">
        <f t="shared" si="11"/>
        <v>isopalia</v>
      </c>
      <c r="N11" s="33" t="str">
        <f t="shared" si="12"/>
        <v>isopalia</v>
      </c>
      <c r="O11" s="33">
        <f t="shared" si="13"/>
      </c>
      <c r="P11" s="34">
        <f t="shared" si="14"/>
      </c>
      <c r="Q11" s="31" t="str">
        <f t="shared" si="15"/>
        <v>Ο.Σ.Υ.Ο.</v>
      </c>
      <c r="R11" s="33" t="str">
        <f t="shared" si="16"/>
        <v>Π.Ο.Ε./ΥΠ.ΠΟ.</v>
      </c>
      <c r="S11" s="33">
        <f t="shared" si="17"/>
      </c>
      <c r="T11" s="34">
        <f t="shared" si="18"/>
      </c>
      <c r="U11" s="31" t="str">
        <f t="shared" si="19"/>
        <v>Ο.Σ.Υ.Ο.</v>
      </c>
      <c r="V11" s="32">
        <f t="shared" si="20"/>
        <v>1</v>
      </c>
      <c r="W11" s="32">
        <f t="shared" si="21"/>
        <v>1</v>
      </c>
      <c r="X11" s="33" t="str">
        <f t="shared" si="22"/>
        <v>Π.Ο.Ε./ΥΠ.ΠΟ.</v>
      </c>
      <c r="Y11" s="33">
        <f t="shared" si="23"/>
        <v>1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7</v>
      </c>
      <c r="AE11" s="7">
        <f t="shared" si="1"/>
        <v>21</v>
      </c>
      <c r="AF11" s="7">
        <f t="shared" si="2"/>
        <v>7</v>
      </c>
      <c r="AG11" s="7">
        <f t="shared" si="7"/>
        <v>0</v>
      </c>
      <c r="AH11" s="7">
        <f t="shared" si="3"/>
        <v>0</v>
      </c>
      <c r="AI11" s="7">
        <f t="shared" si="4"/>
        <v>26</v>
      </c>
      <c r="AJ11" s="7">
        <f t="shared" si="5"/>
        <v>4</v>
      </c>
      <c r="AK11" s="7">
        <f t="shared" si="8"/>
        <v>22</v>
      </c>
      <c r="AL11" s="7">
        <f>+AE11+AK11/10000+AI11/10000000+10/1000000000</f>
        <v>21.002202609999998</v>
      </c>
      <c r="AN11" s="18">
        <v>8</v>
      </c>
      <c r="AO11" s="19" t="str">
        <f t="shared" si="9"/>
        <v>ΒΟΥΛΗ ΕΛΛΗΝΩΝ</v>
      </c>
      <c r="AP11" s="20">
        <f t="shared" si="9"/>
        <v>7</v>
      </c>
      <c r="AQ11" s="39">
        <f t="shared" si="9"/>
        <v>7</v>
      </c>
      <c r="AR11" s="21">
        <f t="shared" si="9"/>
        <v>2</v>
      </c>
      <c r="AS11" s="22">
        <f t="shared" si="9"/>
        <v>1</v>
      </c>
      <c r="AT11" s="23">
        <f t="shared" si="9"/>
        <v>4</v>
      </c>
      <c r="AU11" s="21">
        <f t="shared" si="9"/>
        <v>13</v>
      </c>
      <c r="AV11" s="22">
        <f t="shared" si="9"/>
        <v>18</v>
      </c>
      <c r="AW11" s="23">
        <f t="shared" si="9"/>
        <v>-5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7</v>
      </c>
      <c r="AC12" s="73" t="s">
        <v>69</v>
      </c>
      <c r="AD12" s="7">
        <f t="shared" si="0"/>
        <v>7</v>
      </c>
      <c r="AE12" s="7">
        <f>+AF12*3+AG12+AP29</f>
        <v>11</v>
      </c>
      <c r="AF12" s="7">
        <f t="shared" si="2"/>
        <v>3</v>
      </c>
      <c r="AG12" s="7">
        <f t="shared" si="7"/>
        <v>2</v>
      </c>
      <c r="AH12" s="7">
        <f t="shared" si="3"/>
        <v>2</v>
      </c>
      <c r="AI12" s="7">
        <f t="shared" si="4"/>
        <v>24</v>
      </c>
      <c r="AJ12" s="7">
        <f t="shared" si="5"/>
        <v>12</v>
      </c>
      <c r="AK12" s="7">
        <f t="shared" si="8"/>
        <v>12</v>
      </c>
      <c r="AL12" s="7">
        <f>+AE12+AK12/10000+AI12/10000000+11/1000000000</f>
        <v>11.001202411</v>
      </c>
      <c r="AN12" s="18">
        <v>9</v>
      </c>
      <c r="AO12" s="19" t="str">
        <f t="shared" si="9"/>
        <v>Π.Ο.Ε./ΥΠ.ΠΟ.</v>
      </c>
      <c r="AP12" s="20">
        <f t="shared" si="9"/>
        <v>6</v>
      </c>
      <c r="AQ12" s="39">
        <f t="shared" si="9"/>
        <v>5</v>
      </c>
      <c r="AR12" s="21">
        <f t="shared" si="9"/>
        <v>1</v>
      </c>
      <c r="AS12" s="22">
        <f t="shared" si="9"/>
        <v>2</v>
      </c>
      <c r="AT12" s="23">
        <f t="shared" si="9"/>
        <v>3</v>
      </c>
      <c r="AU12" s="21">
        <f t="shared" si="9"/>
        <v>7</v>
      </c>
      <c r="AV12" s="22">
        <f t="shared" si="9"/>
        <v>15</v>
      </c>
      <c r="AW12" s="23">
        <f t="shared" si="9"/>
        <v>-8</v>
      </c>
    </row>
    <row r="13" spans="1:49" ht="15" customHeight="1">
      <c r="A13" s="1" t="s">
        <v>73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9</v>
      </c>
      <c r="AC13" s="73" t="s">
        <v>42</v>
      </c>
      <c r="AD13" s="7">
        <f t="shared" si="0"/>
        <v>6</v>
      </c>
      <c r="AE13" s="7">
        <f t="shared" si="1"/>
        <v>5</v>
      </c>
      <c r="AF13" s="7">
        <f t="shared" si="2"/>
        <v>1</v>
      </c>
      <c r="AG13" s="7">
        <f t="shared" si="7"/>
        <v>2</v>
      </c>
      <c r="AH13" s="7">
        <f t="shared" si="3"/>
        <v>3</v>
      </c>
      <c r="AI13" s="7">
        <f t="shared" si="4"/>
        <v>7</v>
      </c>
      <c r="AJ13" s="7">
        <f t="shared" si="5"/>
        <v>15</v>
      </c>
      <c r="AK13" s="7">
        <f t="shared" si="8"/>
        <v>-8</v>
      </c>
      <c r="AL13" s="7">
        <f>+AE13+AK13/10000+AI13/10000000+12/1000000000</f>
        <v>4.999200712</v>
      </c>
      <c r="AN13" s="18">
        <v>10</v>
      </c>
      <c r="AO13" s="19" t="str">
        <f t="shared" si="9"/>
        <v>Ο.ΣΥ.Π.Α.</v>
      </c>
      <c r="AP13" s="20">
        <f t="shared" si="9"/>
        <v>7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6</v>
      </c>
      <c r="AU13" s="21">
        <f t="shared" si="9"/>
        <v>7</v>
      </c>
      <c r="AV13" s="22">
        <f t="shared" si="9"/>
        <v>28</v>
      </c>
      <c r="AW13" s="23">
        <f t="shared" si="9"/>
        <v>-21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ΥΠ. ΓΕΩΡΓΙΑΣ</v>
      </c>
      <c r="AP14" s="20">
        <f t="shared" si="9"/>
        <v>7</v>
      </c>
      <c r="AQ14" s="39">
        <f t="shared" si="9"/>
        <v>1</v>
      </c>
      <c r="AR14" s="21">
        <f t="shared" si="9"/>
        <v>0</v>
      </c>
      <c r="AS14" s="22">
        <f t="shared" si="9"/>
        <v>1</v>
      </c>
      <c r="AT14" s="23">
        <f t="shared" si="9"/>
        <v>6</v>
      </c>
      <c r="AU14" s="21">
        <f t="shared" si="9"/>
        <v>10</v>
      </c>
      <c r="AV14" s="22">
        <f t="shared" si="9"/>
        <v>36</v>
      </c>
      <c r="AW14" s="23">
        <f t="shared" si="9"/>
        <v>-26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/>
      <c r="J15" s="70"/>
      <c r="M15" s="31" t="str">
        <f t="shared" si="11"/>
        <v>Δ.Ο.Ε.</v>
      </c>
      <c r="N15" s="33" t="str">
        <f t="shared" si="12"/>
        <v>Ο.Σ.Υ.Ο.</v>
      </c>
      <c r="O15" s="33">
        <f t="shared" si="13"/>
      </c>
      <c r="P15" s="34">
        <f t="shared" si="14"/>
      </c>
      <c r="Q15" s="31" t="str">
        <f t="shared" si="15"/>
        <v>Ο.Σ.Υ.Ο.</v>
      </c>
      <c r="R15" s="33" t="str">
        <f t="shared" si="16"/>
        <v>Δ.Ο.Ε.</v>
      </c>
      <c r="S15" s="33">
        <f t="shared" si="17"/>
      </c>
      <c r="T15" s="34">
        <f t="shared" si="18"/>
      </c>
      <c r="U15" s="31" t="str">
        <f t="shared" si="19"/>
        <v>Ο.Σ.Υ.Ο.</v>
      </c>
      <c r="V15" s="32">
        <f t="shared" si="20"/>
        <v>0</v>
      </c>
      <c r="W15" s="32">
        <f t="shared" si="21"/>
        <v>1</v>
      </c>
      <c r="X15" s="33" t="str">
        <f t="shared" si="22"/>
        <v>Δ.Ο.Ε.</v>
      </c>
      <c r="Y15" s="33">
        <f t="shared" si="23"/>
        <v>1</v>
      </c>
      <c r="Z15" s="35">
        <f t="shared" si="24"/>
        <v>0</v>
      </c>
      <c r="AN15" s="18">
        <v>12</v>
      </c>
      <c r="AO15" s="19" t="str">
        <f t="shared" si="9"/>
        <v>Π.Ο.Ε.Δ.Η.Ν.</v>
      </c>
      <c r="AP15" s="20">
        <f t="shared" si="9"/>
        <v>7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7</v>
      </c>
      <c r="AU15" s="21">
        <f t="shared" si="9"/>
        <v>11</v>
      </c>
      <c r="AV15" s="22">
        <f t="shared" si="9"/>
        <v>36</v>
      </c>
      <c r="AW15" s="23">
        <f t="shared" si="9"/>
        <v>-25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/>
      <c r="J16" s="72"/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>
        <f t="shared" si="13"/>
      </c>
      <c r="P16" s="34">
        <f t="shared" si="14"/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>
        <f t="shared" si="17"/>
      </c>
      <c r="T16" s="34">
        <f t="shared" si="18"/>
      </c>
      <c r="U16" s="31" t="str">
        <f t="shared" si="19"/>
        <v>ΠΥΡΟΣΒΕΣΤΙΚΗ ΥΠΗΡΕΣΙΑ</v>
      </c>
      <c r="V16" s="32">
        <f t="shared" si="20"/>
        <v>5</v>
      </c>
      <c r="W16" s="32">
        <f t="shared" si="21"/>
        <v>1</v>
      </c>
      <c r="X16" s="33" t="str">
        <f t="shared" si="22"/>
        <v>ΒΟΥΛΗ ΕΛΛΗΝΩΝ</v>
      </c>
      <c r="Y16" s="33">
        <f t="shared" si="23"/>
        <v>1</v>
      </c>
      <c r="Z16" s="35">
        <f t="shared" si="24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/>
      <c r="J17" s="72"/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>
        <f t="shared" si="13"/>
      </c>
      <c r="P17" s="34">
        <f t="shared" si="14"/>
      </c>
      <c r="Q17" s="31" t="str">
        <f t="shared" si="15"/>
        <v>Π.Ο.Ε./Υ.ΕΘ.Α.</v>
      </c>
      <c r="R17" s="33" t="str">
        <f t="shared" si="16"/>
        <v>Π.Ο.Ε.Δ.Η.Ν.</v>
      </c>
      <c r="S17" s="33">
        <f t="shared" si="17"/>
      </c>
      <c r="T17" s="34">
        <f t="shared" si="18"/>
      </c>
      <c r="U17" s="31" t="str">
        <f t="shared" si="19"/>
        <v>Π.Ο.Ε./Υ.ΕΘ.Α.</v>
      </c>
      <c r="V17" s="32">
        <f t="shared" si="20"/>
        <v>8</v>
      </c>
      <c r="W17" s="32">
        <f t="shared" si="21"/>
        <v>1</v>
      </c>
      <c r="X17" s="33" t="str">
        <f t="shared" si="22"/>
        <v>Π.Ο.Ε.Δ.Η.Ν.</v>
      </c>
      <c r="Y17" s="33">
        <f t="shared" si="23"/>
        <v>1</v>
      </c>
      <c r="Z17" s="35">
        <f t="shared" si="24"/>
        <v>8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/>
      <c r="J18" s="72"/>
      <c r="M18" s="31" t="str">
        <f t="shared" si="11"/>
        <v>Π.Ο.Ε./Δ.Ο.Υ.</v>
      </c>
      <c r="N18" s="33" t="str">
        <f t="shared" si="12"/>
        <v>ΥΠ. ΓΕΩΡΓΙΑΣ</v>
      </c>
      <c r="O18" s="33">
        <f t="shared" si="13"/>
      </c>
      <c r="P18" s="34">
        <f t="shared" si="14"/>
      </c>
      <c r="Q18" s="31" t="str">
        <f t="shared" si="15"/>
        <v>Π.Ο.Ε./Δ.Ο.Υ.</v>
      </c>
      <c r="R18" s="33" t="str">
        <f t="shared" si="16"/>
        <v>ΥΠ. ΓΕΩΡΓΙΑΣ</v>
      </c>
      <c r="S18" s="33">
        <f t="shared" si="17"/>
      </c>
      <c r="T18" s="34">
        <f t="shared" si="18"/>
      </c>
      <c r="U18" s="31" t="str">
        <f t="shared" si="19"/>
        <v>Π.Ο.Ε./Δ.Ο.Υ.</v>
      </c>
      <c r="V18" s="32">
        <f t="shared" si="20"/>
        <v>4</v>
      </c>
      <c r="W18" s="32">
        <f t="shared" si="21"/>
        <v>1</v>
      </c>
      <c r="X18" s="33" t="str">
        <f t="shared" si="22"/>
        <v>ΥΠ. ΓΕΩΡΓΙΑΣ</v>
      </c>
      <c r="Y18" s="33">
        <f t="shared" si="23"/>
        <v>1</v>
      </c>
      <c r="Z18" s="35">
        <f t="shared" si="24"/>
        <v>4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/>
      <c r="J19" s="72"/>
      <c r="K19" s="37"/>
      <c r="M19" s="31" t="str">
        <f t="shared" si="11"/>
        <v>ΔΗΜΟΣ ΑΘΗΝΑΙΩΝ</v>
      </c>
      <c r="N19" s="33" t="str">
        <f t="shared" si="12"/>
        <v>Ο.ΣΥ.Π.Α.</v>
      </c>
      <c r="O19" s="33">
        <f t="shared" si="13"/>
      </c>
      <c r="P19" s="34">
        <f t="shared" si="14"/>
      </c>
      <c r="Q19" s="31" t="str">
        <f t="shared" si="15"/>
        <v>ΔΗΜΟΣ ΑΘΗΝΑΙΩΝ</v>
      </c>
      <c r="R19" s="33" t="str">
        <f t="shared" si="16"/>
        <v>Ο.ΣΥ.Π.Α.</v>
      </c>
      <c r="S19" s="33">
        <f t="shared" si="17"/>
      </c>
      <c r="T19" s="34">
        <f t="shared" si="18"/>
      </c>
      <c r="U19" s="31" t="str">
        <f t="shared" si="19"/>
        <v>ΔΗΜΟΣ ΑΘΗΝΑΙΩΝ</v>
      </c>
      <c r="V19" s="32">
        <f t="shared" si="20"/>
        <v>3</v>
      </c>
      <c r="W19" s="32">
        <f t="shared" si="21"/>
        <v>1</v>
      </c>
      <c r="X19" s="33" t="str">
        <f t="shared" si="22"/>
        <v>Ο.ΣΥ.Π.Α.</v>
      </c>
      <c r="Y19" s="33">
        <f t="shared" si="23"/>
        <v>1</v>
      </c>
      <c r="Z19" s="35">
        <f t="shared" si="24"/>
        <v>3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/>
      <c r="J20" s="72"/>
      <c r="M20" s="31" t="str">
        <f t="shared" si="11"/>
        <v>ΥΠ. ΕΣΩΤΕΡΙΚΩΝ</v>
      </c>
      <c r="N20" s="33" t="str">
        <f t="shared" si="12"/>
        <v>Π.Ο.Ε./ΥΠ.ΠΟ.</v>
      </c>
      <c r="O20" s="33">
        <f t="shared" si="13"/>
      </c>
      <c r="P20" s="34">
        <f t="shared" si="14"/>
      </c>
      <c r="Q20" s="31" t="str">
        <f t="shared" si="15"/>
        <v>Π.Ο.Ε./ΥΠ.ΠΟ.</v>
      </c>
      <c r="R20" s="33" t="str">
        <f t="shared" si="16"/>
        <v>ΥΠ. ΕΣΩΤΕΡΙΚΩΝ</v>
      </c>
      <c r="S20" s="33">
        <f t="shared" si="17"/>
      </c>
      <c r="T20" s="34">
        <f t="shared" si="18"/>
      </c>
      <c r="U20" s="31" t="str">
        <f t="shared" si="19"/>
        <v>Π.Ο.Ε./ΥΠ.ΠΟ.</v>
      </c>
      <c r="V20" s="32">
        <f t="shared" si="20"/>
        <v>0</v>
      </c>
      <c r="W20" s="32">
        <f t="shared" si="21"/>
        <v>6</v>
      </c>
      <c r="X20" s="33" t="str">
        <f t="shared" si="22"/>
        <v>ΥΠ. ΕΣΩΤΕΡΙΚΩΝ</v>
      </c>
      <c r="Y20" s="33">
        <f t="shared" si="23"/>
        <v>6</v>
      </c>
      <c r="Z20" s="35">
        <f t="shared" si="24"/>
        <v>0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75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/>
      <c r="J24" s="70"/>
      <c r="M24" s="31" t="str">
        <f t="shared" si="11"/>
        <v>Ο.Σ.Υ.Ο.</v>
      </c>
      <c r="N24" s="33" t="str">
        <f t="shared" si="12"/>
        <v>ΒΟΥΛΗ ΕΛΛΗΝΩΝ</v>
      </c>
      <c r="O24" s="33">
        <f t="shared" si="13"/>
      </c>
      <c r="P24" s="34">
        <f t="shared" si="14"/>
      </c>
      <c r="Q24" s="31" t="str">
        <f t="shared" si="15"/>
        <v>ΒΟΥΛΗ ΕΛΛΗΝΩΝ</v>
      </c>
      <c r="R24" s="33" t="str">
        <f t="shared" si="16"/>
        <v>Ο.Σ.Υ.Ο.</v>
      </c>
      <c r="S24" s="33">
        <f t="shared" si="17"/>
      </c>
      <c r="T24" s="34">
        <f t="shared" si="18"/>
      </c>
      <c r="U24" s="31" t="str">
        <f t="shared" si="19"/>
        <v>ΒΟΥΛΗ ΕΛΛΗΝΩΝ</v>
      </c>
      <c r="V24" s="32">
        <f t="shared" si="20"/>
        <v>1</v>
      </c>
      <c r="W24" s="32">
        <f t="shared" si="21"/>
        <v>4</v>
      </c>
      <c r="X24" s="33" t="str">
        <f t="shared" si="22"/>
        <v>Ο.Σ.Υ.Ο.</v>
      </c>
      <c r="Y24" s="33">
        <f t="shared" si="23"/>
        <v>4</v>
      </c>
      <c r="Z24" s="35">
        <f t="shared" si="24"/>
        <v>1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/>
      <c r="J25" s="72"/>
      <c r="M25" s="31" t="str">
        <f t="shared" si="11"/>
        <v>ΠΥΡΟΣΒΕΣΤΙΚΗ ΥΠΗΡΕΣΙΑ</v>
      </c>
      <c r="N25" s="33" t="str">
        <f t="shared" si="12"/>
        <v>Π.Ο.Ε.Δ.Η.Ν.</v>
      </c>
      <c r="O25" s="33">
        <f t="shared" si="13"/>
      </c>
      <c r="P25" s="34">
        <f t="shared" si="14"/>
      </c>
      <c r="Q25" s="31" t="str">
        <f t="shared" si="15"/>
        <v>Π.Ο.Ε.Δ.Η.Ν.</v>
      </c>
      <c r="R25" s="33" t="str">
        <f t="shared" si="16"/>
        <v>ΠΥΡΟΣΒΕΣΤΙΚΗ ΥΠΗΡΕΣΙΑ</v>
      </c>
      <c r="S25" s="33">
        <f t="shared" si="17"/>
      </c>
      <c r="T25" s="34">
        <f t="shared" si="18"/>
      </c>
      <c r="U25" s="31" t="str">
        <f t="shared" si="19"/>
        <v>Π.Ο.Ε.Δ.Η.Ν.</v>
      </c>
      <c r="V25" s="32">
        <f t="shared" si="20"/>
        <v>2</v>
      </c>
      <c r="W25" s="32">
        <f t="shared" si="21"/>
        <v>5</v>
      </c>
      <c r="X25" s="33" t="str">
        <f t="shared" si="22"/>
        <v>ΠΥΡΟΣΒΕΣΤΙΚΗ ΥΠΗΡΕΣΙΑ</v>
      </c>
      <c r="Y25" s="33">
        <f t="shared" si="23"/>
        <v>5</v>
      </c>
      <c r="Z25" s="35">
        <f t="shared" si="24"/>
        <v>2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/>
      <c r="J26" s="72"/>
      <c r="M26" s="31" t="str">
        <f t="shared" si="11"/>
        <v>Π.Ο.Ε./Υ.ΕΘ.Α.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ΥΠ. ΓΕΩΡΓΙΑΣ</v>
      </c>
      <c r="R26" s="33" t="str">
        <f t="shared" si="16"/>
        <v>Π.Ο.Ε./Υ.ΕΘ.Α.</v>
      </c>
      <c r="S26" s="33">
        <f t="shared" si="17"/>
      </c>
      <c r="T26" s="34">
        <f t="shared" si="18"/>
      </c>
      <c r="U26" s="31" t="str">
        <f t="shared" si="19"/>
        <v>ΥΠ. ΓΕΩΡΓΙΑΣ</v>
      </c>
      <c r="V26" s="32">
        <f t="shared" si="20"/>
        <v>0</v>
      </c>
      <c r="W26" s="32">
        <f t="shared" si="21"/>
        <v>6</v>
      </c>
      <c r="X26" s="33" t="str">
        <f t="shared" si="22"/>
        <v>Π.Ο.Ε./Υ.ΕΘ.Α.</v>
      </c>
      <c r="Y26" s="33">
        <f t="shared" si="23"/>
        <v>6</v>
      </c>
      <c r="Z26" s="35">
        <f t="shared" si="24"/>
        <v>0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/>
      <c r="J27" s="72"/>
      <c r="M27" s="31" t="str">
        <f t="shared" si="11"/>
        <v>Π.Ο.Ε./Δ.Ο.Υ.</v>
      </c>
      <c r="N27" s="33" t="str">
        <f t="shared" si="12"/>
        <v>Ο.ΣΥ.Π.Α.</v>
      </c>
      <c r="O27" s="33">
        <f t="shared" si="13"/>
      </c>
      <c r="P27" s="34">
        <f t="shared" si="14"/>
      </c>
      <c r="Q27" s="31" t="str">
        <f t="shared" si="15"/>
        <v>Ο.ΣΥ.Π.Α.</v>
      </c>
      <c r="R27" s="33" t="str">
        <f t="shared" si="16"/>
        <v>Π.Ο.Ε./Δ.Ο.Υ.</v>
      </c>
      <c r="S27" s="33">
        <f t="shared" si="17"/>
      </c>
      <c r="T27" s="34">
        <f t="shared" si="18"/>
      </c>
      <c r="U27" s="31" t="str">
        <f t="shared" si="19"/>
        <v>Ο.ΣΥ.Π.Α.</v>
      </c>
      <c r="V27" s="32">
        <f t="shared" si="20"/>
        <v>1</v>
      </c>
      <c r="W27" s="32">
        <f t="shared" si="21"/>
        <v>4</v>
      </c>
      <c r="X27" s="33" t="str">
        <f t="shared" si="22"/>
        <v>Π.Ο.Ε./Δ.Ο.Υ.</v>
      </c>
      <c r="Y27" s="33">
        <f t="shared" si="23"/>
        <v>4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ΕΣΩΤΕΡΙΚΩΝ</v>
      </c>
      <c r="V28" s="32">
        <f t="shared" si="20"/>
        <v>0</v>
      </c>
      <c r="W28" s="32">
        <f t="shared" si="21"/>
        <v>0</v>
      </c>
      <c r="X28" s="33" t="str">
        <f t="shared" si="22"/>
        <v>ΔΗΜΟΣ ΑΘΗΝΑΙΩΝ</v>
      </c>
      <c r="Y28" s="33">
        <f t="shared" si="23"/>
        <v>0</v>
      </c>
      <c r="Z28" s="35">
        <f t="shared" si="24"/>
        <v>0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Δ.Ο.Ε.</v>
      </c>
      <c r="V29" s="32">
        <f t="shared" si="20"/>
        <v>0</v>
      </c>
      <c r="W29" s="32">
        <f t="shared" si="21"/>
        <v>0</v>
      </c>
      <c r="X29" s="33" t="str">
        <f t="shared" si="22"/>
        <v>Π.Ο.Ε./ΥΠ.ΠΟ.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76</v>
      </c>
      <c r="B31" s="2"/>
      <c r="C31" s="2"/>
      <c r="D31" s="2"/>
      <c r="E31" s="6"/>
      <c r="F31" s="6"/>
      <c r="G31" s="1" t="s">
        <v>62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5</v>
      </c>
      <c r="E33" s="66" t="str">
        <f>AC2</f>
        <v>Ο.Σ.Υ.Ο.</v>
      </c>
      <c r="F33" s="66" t="str">
        <f>AC5</f>
        <v>Π.Ο.Ε.Δ.Η.Ν.</v>
      </c>
      <c r="G33" s="47"/>
      <c r="H33" s="48"/>
      <c r="I33" s="69"/>
      <c r="J33" s="70"/>
      <c r="M33" s="31" t="str">
        <f t="shared" si="11"/>
        <v>Ο.Σ.Υ.Ο.</v>
      </c>
      <c r="N33" s="33" t="str">
        <f t="shared" si="12"/>
        <v>Π.Ο.Ε.Δ.Η.Ν.</v>
      </c>
      <c r="O33" s="33">
        <f t="shared" si="13"/>
      </c>
      <c r="P33" s="34">
        <f t="shared" si="14"/>
      </c>
      <c r="Q33" s="31" t="str">
        <f t="shared" si="15"/>
        <v>Ο.Σ.Υ.Ο.</v>
      </c>
      <c r="R33" s="33" t="str">
        <f t="shared" si="16"/>
        <v>Π.Ο.Ε.Δ.Η.Ν.</v>
      </c>
      <c r="S33" s="33">
        <f t="shared" si="17"/>
      </c>
      <c r="T33" s="34">
        <f t="shared" si="18"/>
      </c>
      <c r="U33" s="31" t="str">
        <f t="shared" si="19"/>
        <v>Ο.Σ.Υ.Ο.</v>
      </c>
      <c r="V33" s="32">
        <f t="shared" si="20"/>
        <v>6</v>
      </c>
      <c r="W33" s="32">
        <f t="shared" si="21"/>
        <v>5</v>
      </c>
      <c r="X33" s="33" t="str">
        <f t="shared" si="22"/>
        <v>Π.Ο.Ε.Δ.Η.Ν.</v>
      </c>
      <c r="Y33" s="33">
        <f t="shared" si="23"/>
        <v>5</v>
      </c>
      <c r="Z33" s="35">
        <f t="shared" si="24"/>
        <v>6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Δ.Ο.Ε.</v>
      </c>
      <c r="R34" s="33" t="str">
        <f t="shared" si="16"/>
        <v>ΒΟΥΛΗ ΕΛΛΗΝΩΝ</v>
      </c>
      <c r="S34" s="33">
        <f t="shared" si="17"/>
      </c>
      <c r="T34" s="34">
        <f t="shared" si="18"/>
      </c>
      <c r="U34" s="31" t="str">
        <f t="shared" si="19"/>
        <v>Δ.Ο.Ε.</v>
      </c>
      <c r="V34" s="32">
        <f t="shared" si="20"/>
        <v>4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/>
      <c r="J35" s="72"/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>
        <f t="shared" si="13"/>
      </c>
      <c r="P35" s="34">
        <f t="shared" si="14"/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>
        <f t="shared" si="17"/>
      </c>
      <c r="T35" s="34">
        <f t="shared" si="18"/>
      </c>
      <c r="U35" s="31" t="str">
        <f t="shared" si="19"/>
        <v>ΠΥΡΟΣΒΕΣΤΙΚΗ ΥΠΗΡΕΣΙΑ</v>
      </c>
      <c r="V35" s="32">
        <f t="shared" si="20"/>
        <v>8</v>
      </c>
      <c r="W35" s="32">
        <f t="shared" si="21"/>
        <v>1</v>
      </c>
      <c r="X35" s="33" t="str">
        <f t="shared" si="22"/>
        <v>ΥΠ. ΓΕΩΡΓΙΑΣ</v>
      </c>
      <c r="Y35" s="33">
        <f t="shared" si="23"/>
        <v>1</v>
      </c>
      <c r="Z35" s="35">
        <f t="shared" si="24"/>
        <v>8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/>
      <c r="J36" s="72"/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>
        <f t="shared" si="13"/>
      </c>
      <c r="P36" s="34">
        <f t="shared" si="14"/>
      </c>
      <c r="Q36" s="31" t="str">
        <f t="shared" si="15"/>
        <v>Π.Ο.Ε./Υ.ΕΘ.Α.</v>
      </c>
      <c r="R36" s="33" t="str">
        <f t="shared" si="16"/>
        <v>Ο.ΣΥ.Π.Α.</v>
      </c>
      <c r="S36" s="33">
        <f t="shared" si="17"/>
      </c>
      <c r="T36" s="34">
        <f t="shared" si="18"/>
      </c>
      <c r="U36" s="31" t="str">
        <f t="shared" si="19"/>
        <v>Π.Ο.Ε./Υ.ΕΘ.Α.</v>
      </c>
      <c r="V36" s="32">
        <f t="shared" si="20"/>
        <v>3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/>
      <c r="J37" s="72"/>
      <c r="M37" s="31" t="str">
        <f t="shared" si="11"/>
        <v>ΥΠ. ΕΣΩΤΕΡΙΚΩΝ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Π.Ο.Ε./Δ.Ο.Υ.</v>
      </c>
      <c r="R37" s="33" t="str">
        <f t="shared" si="16"/>
        <v>ΥΠ. ΕΣΩΤΕΡΙΚΩΝ</v>
      </c>
      <c r="S37" s="33">
        <f t="shared" si="17"/>
      </c>
      <c r="T37" s="34">
        <f t="shared" si="18"/>
      </c>
      <c r="U37" s="31" t="str">
        <f t="shared" si="19"/>
        <v>Π.Ο.Ε./Δ.Ο.Υ.</v>
      </c>
      <c r="V37" s="32">
        <f t="shared" si="20"/>
        <v>0</v>
      </c>
      <c r="W37" s="32">
        <f t="shared" si="21"/>
        <v>5</v>
      </c>
      <c r="X37" s="33" t="str">
        <f t="shared" si="22"/>
        <v>ΥΠ. ΕΣΩΤΕΡΙΚΩΝ</v>
      </c>
      <c r="Y37" s="33">
        <f t="shared" si="23"/>
        <v>5</v>
      </c>
      <c r="Z37" s="35">
        <f t="shared" si="24"/>
        <v>0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/>
      <c r="J38" s="72"/>
      <c r="M38" s="31" t="str">
        <f t="shared" si="11"/>
        <v>ΔΗΜΟΣ ΑΘΗΝΑΙΩΝ</v>
      </c>
      <c r="N38" s="33" t="str">
        <f t="shared" si="12"/>
        <v>Π.Ο.Ε./ΥΠ.ΠΟ.</v>
      </c>
      <c r="O38" s="33">
        <f t="shared" si="13"/>
      </c>
      <c r="P38" s="34">
        <f t="shared" si="14"/>
      </c>
      <c r="Q38" s="31" t="str">
        <f t="shared" si="15"/>
        <v>Π.Ο.Ε./ΥΠ.ΠΟ.</v>
      </c>
      <c r="R38" s="33" t="str">
        <f t="shared" si="16"/>
        <v>ΔΗΜΟΣ ΑΘΗΝΑΙΩΝ</v>
      </c>
      <c r="S38" s="33">
        <f t="shared" si="17"/>
      </c>
      <c r="T38" s="34">
        <f t="shared" si="18"/>
      </c>
      <c r="U38" s="31" t="str">
        <f t="shared" si="19"/>
        <v>Π.Ο.Ε./ΥΠ.ΠΟ.</v>
      </c>
      <c r="V38" s="32">
        <f t="shared" si="20"/>
        <v>0</v>
      </c>
      <c r="W38" s="32">
        <f t="shared" si="21"/>
        <v>3</v>
      </c>
      <c r="X38" s="33" t="str">
        <f t="shared" si="22"/>
        <v>ΔΗΜΟΣ ΑΘΗΝΑΙΩΝ</v>
      </c>
      <c r="Y38" s="33">
        <f t="shared" si="23"/>
        <v>3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63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 t="str">
        <f t="shared" si="11"/>
        <v>isopalia</v>
      </c>
      <c r="N42" s="33" t="str">
        <f t="shared" si="12"/>
        <v>isopalia</v>
      </c>
      <c r="O42" s="33">
        <f t="shared" si="13"/>
      </c>
      <c r="P42" s="34">
        <f t="shared" si="14"/>
      </c>
      <c r="Q42" s="31" t="str">
        <f t="shared" si="15"/>
        <v>ΥΠ. ΓΕΩΡΓΙΑΣ</v>
      </c>
      <c r="R42" s="33" t="str">
        <f t="shared" si="16"/>
        <v>Ο.Σ.Υ.Ο.</v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2</v>
      </c>
      <c r="X42" s="33" t="str">
        <f t="shared" si="22"/>
        <v>Ο.Σ.Υ.Ο.</v>
      </c>
      <c r="Y42" s="33">
        <f t="shared" si="23"/>
        <v>2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 t="str">
        <f t="shared" si="11"/>
        <v>Δ.Ο.Ε.</v>
      </c>
      <c r="N43" s="33" t="str">
        <f t="shared" si="12"/>
        <v>Π.Ο.Ε.Δ.Η.Ν.</v>
      </c>
      <c r="O43" s="33">
        <f t="shared" si="13"/>
      </c>
      <c r="P43" s="34">
        <f t="shared" si="14"/>
      </c>
      <c r="Q43" s="31" t="str">
        <f t="shared" si="15"/>
        <v>Π.Ο.Ε.Δ.Η.Ν.</v>
      </c>
      <c r="R43" s="33" t="str">
        <f t="shared" si="16"/>
        <v>Δ.Ο.Ε.</v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3</v>
      </c>
      <c r="X43" s="33" t="str">
        <f t="shared" si="22"/>
        <v>Δ.Ο.Ε.</v>
      </c>
      <c r="Y43" s="33">
        <f t="shared" si="23"/>
        <v>3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 t="str">
        <f t="shared" si="11"/>
        <v>isopalia</v>
      </c>
      <c r="N44" s="33" t="str">
        <f t="shared" si="12"/>
        <v>isopalia</v>
      </c>
      <c r="O44" s="33">
        <f t="shared" si="13"/>
      </c>
      <c r="P44" s="34">
        <f t="shared" si="14"/>
      </c>
      <c r="Q44" s="31" t="str">
        <f t="shared" si="15"/>
        <v>Ο.ΣΥ.Π.Α.</v>
      </c>
      <c r="R44" s="33" t="str">
        <f t="shared" si="16"/>
        <v>ΠΥΡΟΣΒΕΣΤΙΚΗ ΥΠΗΡΕΣΙΑ</v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3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3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 t="str">
        <f t="shared" si="11"/>
        <v>Π.Ο.Ε./Υ.ΕΘ.Α.</v>
      </c>
      <c r="N45" s="33" t="str">
        <f t="shared" si="12"/>
        <v>ΥΠ. ΕΣΩΤΕΡΙΚΩΝ</v>
      </c>
      <c r="O45" s="33">
        <f t="shared" si="13"/>
      </c>
      <c r="P45" s="34">
        <f t="shared" si="14"/>
      </c>
      <c r="Q45" s="31" t="str">
        <f t="shared" si="15"/>
        <v>ΥΠ. ΕΣΩΤΕΡΙΚΩΝ</v>
      </c>
      <c r="R45" s="33" t="str">
        <f t="shared" si="16"/>
        <v>Π.Ο.Ε./Υ.ΕΘ.Α.</v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3</v>
      </c>
      <c r="X45" s="33" t="str">
        <f t="shared" si="22"/>
        <v>Π.Ο.Ε./Υ.ΕΘ.Α.</v>
      </c>
      <c r="Y45" s="33">
        <f t="shared" si="23"/>
        <v>3</v>
      </c>
      <c r="Z45" s="35">
        <f t="shared" si="24"/>
        <v>0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 t="str">
        <f t="shared" si="11"/>
        <v>ΔΗΜΟΣ ΑΘΗΝΑΙΩΝ</v>
      </c>
      <c r="N46" s="33" t="str">
        <f t="shared" si="12"/>
        <v>Π.Ο.Ε./Δ.Ο.Υ.</v>
      </c>
      <c r="O46" s="33">
        <f t="shared" si="13"/>
      </c>
      <c r="P46" s="34">
        <f t="shared" si="14"/>
      </c>
      <c r="Q46" s="31" t="str">
        <f t="shared" si="15"/>
        <v>ΔΗΜΟΣ ΑΘΗΝΑΙΩΝ</v>
      </c>
      <c r="R46" s="33" t="str">
        <f t="shared" si="16"/>
        <v>Π.Ο.Ε./Δ.Ο.Υ.</v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5</v>
      </c>
      <c r="W46" s="32">
        <f t="shared" si="21"/>
        <v>1</v>
      </c>
      <c r="X46" s="33" t="str">
        <f t="shared" si="22"/>
        <v>Π.Ο.Ε./Δ.Ο.Υ.</v>
      </c>
      <c r="Y46" s="33">
        <f t="shared" si="23"/>
        <v>1</v>
      </c>
      <c r="Z46" s="35">
        <f t="shared" si="24"/>
        <v>5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 t="str">
        <f t="shared" si="11"/>
        <v>isopalia</v>
      </c>
      <c r="N47" s="33" t="str">
        <f t="shared" si="12"/>
        <v>isopalia</v>
      </c>
      <c r="O47" s="33">
        <f t="shared" si="13"/>
      </c>
      <c r="P47" s="34">
        <f t="shared" si="14"/>
      </c>
      <c r="Q47" s="31" t="str">
        <f t="shared" si="15"/>
        <v>ΒΟΥΛΗ ΕΛΛΗΝΩΝ</v>
      </c>
      <c r="R47" s="33" t="str">
        <f t="shared" si="16"/>
        <v>Π.Ο.Ε./ΥΠ.ΠΟ.</v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1</v>
      </c>
      <c r="W47" s="32">
        <f t="shared" si="21"/>
        <v>1</v>
      </c>
      <c r="X47" s="33" t="str">
        <f t="shared" si="22"/>
        <v>Π.Ο.Ε./ΥΠ.ΠΟ.</v>
      </c>
      <c r="Y47" s="33">
        <f t="shared" si="23"/>
        <v>1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57</v>
      </c>
      <c r="B49" s="2"/>
      <c r="C49" s="2"/>
      <c r="D49" s="2"/>
      <c r="E49" s="6"/>
      <c r="F49" s="6"/>
      <c r="G49" s="1" t="s">
        <v>64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 t="str">
        <f t="shared" si="11"/>
        <v>Ο.Σ.Υ.Ο.</v>
      </c>
      <c r="N51" s="33" t="str">
        <f t="shared" si="12"/>
        <v>Ο.ΣΥ.Π.Α.</v>
      </c>
      <c r="O51" s="33">
        <f t="shared" si="13"/>
      </c>
      <c r="P51" s="34">
        <f t="shared" si="14"/>
      </c>
      <c r="Q51" s="31" t="str">
        <f t="shared" si="15"/>
        <v>Ο.Σ.Υ.Ο.</v>
      </c>
      <c r="R51" s="33" t="str">
        <f t="shared" si="16"/>
        <v>Ο.ΣΥ.Π.Α.</v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7</v>
      </c>
      <c r="W51" s="32">
        <f t="shared" si="21"/>
        <v>1</v>
      </c>
      <c r="X51" s="33" t="str">
        <f t="shared" si="22"/>
        <v>Ο.ΣΥ.Π.Α.</v>
      </c>
      <c r="Y51" s="33">
        <f t="shared" si="23"/>
        <v>1</v>
      </c>
      <c r="Z51" s="35">
        <f t="shared" si="24"/>
        <v>7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 t="str">
        <f t="shared" si="11"/>
        <v>Δ.Ο.Ε.</v>
      </c>
      <c r="N52" s="33" t="str">
        <f t="shared" si="12"/>
        <v>ΥΠ. ΓΕΩΡΓΙΑΣ</v>
      </c>
      <c r="O52" s="33">
        <f t="shared" si="13"/>
      </c>
      <c r="P52" s="34">
        <f t="shared" si="14"/>
      </c>
      <c r="Q52" s="31" t="str">
        <f t="shared" si="15"/>
        <v>Δ.Ο.Ε.</v>
      </c>
      <c r="R52" s="33" t="str">
        <f t="shared" si="16"/>
        <v>ΥΠ. ΓΕΩΡΓΙΑΣ</v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3</v>
      </c>
      <c r="W52" s="32">
        <f t="shared" si="21"/>
        <v>1</v>
      </c>
      <c r="X52" s="33" t="str">
        <f t="shared" si="22"/>
        <v>ΥΠ. ΓΕΩΡΓΙΑΣ</v>
      </c>
      <c r="Y52" s="33">
        <f t="shared" si="23"/>
        <v>1</v>
      </c>
      <c r="Z52" s="35">
        <f t="shared" si="24"/>
        <v>3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 t="str">
        <f t="shared" si="11"/>
        <v>ΒΟΥΛΗ ΕΛΛΗΝΩΝ</v>
      </c>
      <c r="N53" s="33" t="str">
        <f t="shared" si="12"/>
        <v>Π.Ο.Ε.Δ.Η.Ν.</v>
      </c>
      <c r="O53" s="33">
        <f t="shared" si="13"/>
      </c>
      <c r="P53" s="34">
        <f t="shared" si="14"/>
      </c>
      <c r="Q53" s="31" t="str">
        <f t="shared" si="15"/>
        <v>ΒΟΥΛΗ ΕΛΛΗΝΩΝ</v>
      </c>
      <c r="R53" s="33" t="str">
        <f t="shared" si="16"/>
        <v>Π.Ο.Ε.Δ.Η.Ν.</v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5</v>
      </c>
      <c r="W53" s="32">
        <f t="shared" si="21"/>
        <v>1</v>
      </c>
      <c r="X53" s="33" t="str">
        <f t="shared" si="22"/>
        <v>Π.Ο.Ε.Δ.Η.Ν.</v>
      </c>
      <c r="Y53" s="33">
        <f t="shared" si="23"/>
        <v>1</v>
      </c>
      <c r="Z53" s="35">
        <f t="shared" si="24"/>
        <v>5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 t="str">
        <f t="shared" si="11"/>
        <v>ΥΠ. ΕΣΩΤΕΡΙΚΩΝ</v>
      </c>
      <c r="N54" s="33" t="str">
        <f t="shared" si="12"/>
        <v>ΠΥΡΟΣΒΕΣΤΙΚΗ ΥΠΗΡΕΣΙΑ</v>
      </c>
      <c r="O54" s="33">
        <f t="shared" si="13"/>
      </c>
      <c r="P54" s="34">
        <f t="shared" si="14"/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2</v>
      </c>
      <c r="W54" s="32">
        <f t="shared" si="21"/>
        <v>3</v>
      </c>
      <c r="X54" s="33" t="str">
        <f t="shared" si="22"/>
        <v>ΥΠ. ΕΣΩΤΕΡΙΚΩΝ</v>
      </c>
      <c r="Y54" s="33">
        <f t="shared" si="23"/>
        <v>3</v>
      </c>
      <c r="Z54" s="35">
        <f t="shared" si="24"/>
        <v>2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 t="str">
        <f t="shared" si="11"/>
        <v>Π.Ο.Ε./Υ.ΕΘ.Α.</v>
      </c>
      <c r="N55" s="33" t="str">
        <f t="shared" si="12"/>
        <v>ΔΗΜΟΣ ΑΘΗΝΑΙΩΝ</v>
      </c>
      <c r="O55" s="33">
        <f t="shared" si="13"/>
      </c>
      <c r="P55" s="34">
        <f t="shared" si="14"/>
      </c>
      <c r="Q55" s="31" t="str">
        <f t="shared" si="15"/>
        <v>Π.Ο.Ε./Υ.ΕΘ.Α.</v>
      </c>
      <c r="R55" s="33" t="str">
        <f t="shared" si="16"/>
        <v>ΔΗΜΟΣ ΑΘΗΝΑΙΩΝ</v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2</v>
      </c>
      <c r="W55" s="32">
        <f t="shared" si="21"/>
        <v>1</v>
      </c>
      <c r="X55" s="33" t="str">
        <f t="shared" si="22"/>
        <v>ΔΗΜΟΣ ΑΘΗΝΑΙΩΝ</v>
      </c>
      <c r="Y55" s="33">
        <f t="shared" si="23"/>
        <v>1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>
        <f t="shared" si="13"/>
      </c>
      <c r="P56" s="34">
        <f t="shared" si="14"/>
      </c>
      <c r="Q56" s="31" t="str">
        <f t="shared" si="15"/>
        <v>Π.Ο.Ε./ΥΠ.ΠΟ.</v>
      </c>
      <c r="R56" s="33" t="str">
        <f t="shared" si="16"/>
        <v>Π.Ο.Ε./Δ.Ο.Υ.</v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2</v>
      </c>
      <c r="W56" s="32">
        <f t="shared" si="21"/>
        <v>4</v>
      </c>
      <c r="X56" s="33" t="str">
        <f t="shared" si="22"/>
        <v>Π.Ο.Ε./Δ.Ο.Υ.</v>
      </c>
      <c r="Y56" s="33">
        <f t="shared" si="23"/>
        <v>4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58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 t="str">
        <f t="shared" si="11"/>
        <v>Ο.Σ.Υ.Ο.</v>
      </c>
      <c r="N60" s="33" t="str">
        <f t="shared" si="12"/>
        <v>ΥΠ. ΕΣΩΤΕΡΙΚΩΝ</v>
      </c>
      <c r="O60" s="33">
        <f t="shared" si="13"/>
      </c>
      <c r="P60" s="34">
        <f t="shared" si="14"/>
      </c>
      <c r="Q60" s="31" t="str">
        <f t="shared" si="15"/>
        <v>ΥΠ. ΕΣΩΤΕΡΙΚΩΝ</v>
      </c>
      <c r="R60" s="33" t="str">
        <f t="shared" si="16"/>
        <v>Ο.Σ.Υ.Ο.</v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1</v>
      </c>
      <c r="W60" s="32">
        <f t="shared" si="21"/>
        <v>3</v>
      </c>
      <c r="X60" s="33" t="str">
        <f t="shared" si="22"/>
        <v>Ο.Σ.Υ.Ο.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 t="str">
        <f t="shared" si="11"/>
        <v>Δ.Ο.Ε.</v>
      </c>
      <c r="N61" s="33" t="str">
        <f t="shared" si="12"/>
        <v>Ο.ΣΥ.Π.Α.</v>
      </c>
      <c r="O61" s="33">
        <f t="shared" si="13"/>
      </c>
      <c r="P61" s="34">
        <f t="shared" si="14"/>
      </c>
      <c r="Q61" s="31" t="str">
        <f t="shared" si="15"/>
        <v>Ο.ΣΥ.Π.Α.</v>
      </c>
      <c r="R61" s="33" t="str">
        <f t="shared" si="16"/>
        <v>Δ.Ο.Ε.</v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3</v>
      </c>
      <c r="X61" s="33" t="str">
        <f t="shared" si="22"/>
        <v>Δ.Ο.Ε.</v>
      </c>
      <c r="Y61" s="33">
        <f t="shared" si="23"/>
        <v>3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>
        <f t="shared" si="13"/>
      </c>
      <c r="P62" s="34">
        <f t="shared" si="14"/>
      </c>
      <c r="Q62" s="31" t="str">
        <f t="shared" si="15"/>
        <v>ΥΠ. ΓΕΩΡΓΙΑΣ</v>
      </c>
      <c r="R62" s="33" t="str">
        <f t="shared" si="16"/>
        <v>ΒΟΥΛΗ ΕΛΛΗΝΩΝ</v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1</v>
      </c>
      <c r="W62" s="32">
        <f t="shared" si="21"/>
        <v>4</v>
      </c>
      <c r="X62" s="33" t="str">
        <f t="shared" si="22"/>
        <v>ΒΟΥΛΗ ΕΛΛΗΝΩΝ</v>
      </c>
      <c r="Y62" s="33">
        <f t="shared" si="23"/>
        <v>4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 t="str">
        <f t="shared" si="11"/>
        <v>isopalia</v>
      </c>
      <c r="N63" s="33" t="str">
        <f t="shared" si="12"/>
        <v>isopalia</v>
      </c>
      <c r="O63" s="33">
        <f t="shared" si="13"/>
      </c>
      <c r="P63" s="34">
        <f t="shared" si="14"/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1</v>
      </c>
      <c r="W63" s="32">
        <f t="shared" si="21"/>
        <v>1</v>
      </c>
      <c r="X63" s="33" t="str">
        <f t="shared" si="22"/>
        <v>ΠΥΡΟΣΒΕΣΤΙΚΗ ΥΠΗΡΕΣΙΑ</v>
      </c>
      <c r="Y63" s="33">
        <f t="shared" si="23"/>
        <v>1</v>
      </c>
      <c r="Z63" s="35">
        <f t="shared" si="24"/>
        <v>1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>
        <f t="shared" si="13"/>
      </c>
      <c r="P64" s="34">
        <f t="shared" si="14"/>
      </c>
      <c r="Q64" s="31" t="str">
        <f t="shared" si="15"/>
        <v>Π.Ο.Ε./Δ.Ο.Υ.</v>
      </c>
      <c r="R64" s="33" t="str">
        <f t="shared" si="16"/>
        <v>Π.Ο.Ε./Υ.ΕΘ.Α.</v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1</v>
      </c>
      <c r="W64" s="32">
        <f t="shared" si="21"/>
        <v>2</v>
      </c>
      <c r="X64" s="33" t="str">
        <f t="shared" si="22"/>
        <v>Π.Ο.Ε./Υ.ΕΘ.Α.</v>
      </c>
      <c r="Y64" s="33">
        <f t="shared" si="23"/>
        <v>2</v>
      </c>
      <c r="Z64" s="35">
        <f t="shared" si="24"/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 t="str">
        <f t="shared" si="11"/>
        <v>Π.Ο.Ε./ΥΠ.ΠΟ.</v>
      </c>
      <c r="N65" s="33" t="str">
        <f t="shared" si="12"/>
        <v>Π.Ο.Ε.Δ.Η.Ν.</v>
      </c>
      <c r="O65" s="33">
        <f t="shared" si="13"/>
      </c>
      <c r="P65" s="34">
        <f t="shared" si="14"/>
      </c>
      <c r="Q65" s="31" t="str">
        <f t="shared" si="15"/>
        <v>Π.Ο.Ε.Δ.Η.Ν.</v>
      </c>
      <c r="R65" s="33" t="str">
        <f t="shared" si="16"/>
        <v>Π.Ο.Ε./ΥΠ.ΠΟ.</v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3</v>
      </c>
      <c r="X65" s="33" t="str">
        <f t="shared" si="22"/>
        <v>Π.Ο.Ε./ΥΠ.ΠΟ.</v>
      </c>
      <c r="Y65" s="33">
        <f t="shared" si="23"/>
        <v>3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59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0</v>
      </c>
      <c r="X69" s="33" t="str">
        <f t="shared" si="22"/>
        <v>ΔΗΜΟΣ ΑΘΗΝΑΙΩΝ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0</v>
      </c>
      <c r="W70" s="32">
        <f t="shared" si="21"/>
        <v>0</v>
      </c>
      <c r="X70" s="33" t="str">
        <f t="shared" si="22"/>
        <v>ΥΠ. ΕΣΩΤΕΡΙΚΩΝ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0</v>
      </c>
      <c r="W71" s="32">
        <f t="shared" si="21"/>
        <v>0</v>
      </c>
      <c r="X71" s="33" t="str">
        <f t="shared" si="22"/>
        <v>Ο.ΣΥ.Π.Α.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0</v>
      </c>
      <c r="W72" s="32">
        <f t="shared" si="21"/>
        <v>0</v>
      </c>
      <c r="X72" s="33" t="str">
        <f t="shared" si="22"/>
        <v>ΥΠ. ΓΕΩΡΓΙΑΣ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Π.Ο.Ε./Δ.Ο.Υ.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0</v>
      </c>
      <c r="X74" s="33" t="str">
        <f t="shared" si="38"/>
        <v>Π.Ο.Ε./Υ.ΕΘ.Α.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60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0</v>
      </c>
      <c r="W78" s="32">
        <f t="shared" si="37"/>
        <v>0</v>
      </c>
      <c r="X78" s="33" t="str">
        <f t="shared" si="38"/>
        <v>Ο.Σ.Υ.Ο.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0</v>
      </c>
      <c r="W79" s="32">
        <f t="shared" si="37"/>
        <v>0</v>
      </c>
      <c r="X79" s="33" t="str">
        <f t="shared" si="38"/>
        <v>Δ.Ο.Ε.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0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0</v>
      </c>
      <c r="W81" s="32">
        <f t="shared" si="37"/>
        <v>0</v>
      </c>
      <c r="X81" s="33" t="str">
        <f t="shared" si="38"/>
        <v>Π.Ο.Ε.Δ.Η.Ν.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0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0</v>
      </c>
      <c r="X83" s="33" t="str">
        <f t="shared" si="38"/>
        <v>Π.Ο.Ε./ΥΠ.ΠΟ.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61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0</v>
      </c>
      <c r="X87" s="33" t="str">
        <f t="shared" si="38"/>
        <v>Π.Ο.Ε./Υ.ΕΘ.Α.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0</v>
      </c>
      <c r="W88" s="32">
        <f t="shared" si="37"/>
        <v>0</v>
      </c>
      <c r="X88" s="33" t="str">
        <f t="shared" si="38"/>
        <v>Π.Ο.Ε./Δ.Ο.Υ.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0</v>
      </c>
      <c r="W89" s="32">
        <f t="shared" si="37"/>
        <v>0</v>
      </c>
      <c r="X89" s="33" t="str">
        <f t="shared" si="38"/>
        <v>ΔΗΜΟΣ ΑΘΗΝΑΙΩΝ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0</v>
      </c>
      <c r="W90" s="32">
        <f t="shared" si="37"/>
        <v>0</v>
      </c>
      <c r="X90" s="33" t="str">
        <f t="shared" si="38"/>
        <v>ΥΠ. ΕΣΩΤΕΡΙΚΩΝ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0</v>
      </c>
      <c r="W91" s="32">
        <f t="shared" si="37"/>
        <v>0</v>
      </c>
      <c r="X91" s="33" t="str">
        <f t="shared" si="38"/>
        <v>Ο.ΣΥ.Π.Α.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0</v>
      </c>
      <c r="X92" s="33" t="str">
        <f t="shared" si="38"/>
        <v>ΠΥΡΟΣΒΕΣΤΙΚΗ ΥΠΗΡΕΣΙΑ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0</v>
      </c>
      <c r="W96" s="32">
        <f t="shared" si="37"/>
        <v>0</v>
      </c>
      <c r="X96" s="33" t="str">
        <f t="shared" si="38"/>
        <v>Ο.Σ.Υ.Ο.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0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0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0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0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0</v>
      </c>
      <c r="X101" s="33" t="str">
        <f t="shared" si="38"/>
        <v>Π.Ο.Ε./ΥΠ.ΠΟ.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7">
      <selection activeCell="D64" sqref="D64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70</v>
      </c>
      <c r="AD2" s="7">
        <f aca="true" t="shared" si="0" ref="AD2:AD13">COUNTIF(Q$1:T$65536,AC2)</f>
        <v>6</v>
      </c>
      <c r="AE2" s="7">
        <f aca="true" t="shared" si="1" ref="AE2:AE13">+AF2*3+AG2+AP19</f>
        <v>6</v>
      </c>
      <c r="AF2" s="7">
        <f aca="true" t="shared" si="2" ref="AF2:AF13">COUNTIF(M$1:M$65536,AC2)+COUNTIF(O$1:O$65536,AC2)</f>
        <v>2</v>
      </c>
      <c r="AG2" s="7">
        <f>+AD2-AF2-AH2</f>
        <v>0</v>
      </c>
      <c r="AH2" s="7">
        <f aca="true" t="shared" si="3" ref="AH2:AH13">COUNTIF(N$1:N$65536,AC2)+COUNTIF(P$1:P$65536,AC2)</f>
        <v>4</v>
      </c>
      <c r="AI2" s="7">
        <f aca="true" t="shared" si="4" ref="AI2:AI13">SUMIF(U$1:V$65536,AC2,V$1:V$65536)+SUMIF(X$1:Y$65536,AC2,Y$1:Y$65536)</f>
        <v>16</v>
      </c>
      <c r="AJ2" s="7">
        <f aca="true" t="shared" si="5" ref="AJ2:AJ13">SUMIF(U$1:W$65536,AC2,W$1:W$65536)+SUMIF(X$1:Z$65536,AC2,Z$1:Z$65536)</f>
        <v>25</v>
      </c>
      <c r="AK2" s="7">
        <f>+AI2-AJ2</f>
        <v>-9</v>
      </c>
      <c r="AL2" s="7">
        <f>+AE2+AK2/10000+AI2/10000000+1/1000000000</f>
        <v>5.9991016010000004</v>
      </c>
    </row>
    <row r="3" spans="28:49" ht="27" thickBot="1">
      <c r="AB3" s="7">
        <f aca="true" t="shared" si="6" ref="AB3:AB13">RANK(AL3,$AL$2:$AL$13)</f>
        <v>4</v>
      </c>
      <c r="AC3" s="74" t="s">
        <v>53</v>
      </c>
      <c r="AD3" s="7">
        <f t="shared" si="0"/>
        <v>7</v>
      </c>
      <c r="AE3" s="7">
        <f>+AF3*3+AG3+AP20</f>
        <v>11</v>
      </c>
      <c r="AF3" s="7">
        <f t="shared" si="2"/>
        <v>3</v>
      </c>
      <c r="AG3" s="7">
        <f aca="true" t="shared" si="7" ref="AG3:AG13">+AD3-AF3-AH3</f>
        <v>2</v>
      </c>
      <c r="AH3" s="7">
        <f t="shared" si="3"/>
        <v>2</v>
      </c>
      <c r="AI3" s="7">
        <f t="shared" si="4"/>
        <v>20</v>
      </c>
      <c r="AJ3" s="7">
        <f t="shared" si="5"/>
        <v>10</v>
      </c>
      <c r="AK3" s="7">
        <f aca="true" t="shared" si="8" ref="AK3:AK13">+AI3-AJ3</f>
        <v>10</v>
      </c>
      <c r="AL3" s="7">
        <f>+AE3+AK3/10000+AI3/10000000+2/1000000000</f>
        <v>11.001002002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74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2</v>
      </c>
      <c r="AC4" s="73" t="s">
        <v>52</v>
      </c>
      <c r="AD4" s="7">
        <f t="shared" si="0"/>
        <v>7</v>
      </c>
      <c r="AE4" s="7">
        <f t="shared" si="1"/>
        <v>16</v>
      </c>
      <c r="AF4" s="7">
        <f t="shared" si="2"/>
        <v>5</v>
      </c>
      <c r="AG4" s="7">
        <f t="shared" si="7"/>
        <v>1</v>
      </c>
      <c r="AH4" s="7">
        <f t="shared" si="3"/>
        <v>1</v>
      </c>
      <c r="AI4" s="7">
        <f t="shared" si="4"/>
        <v>22</v>
      </c>
      <c r="AJ4" s="7">
        <f t="shared" si="5"/>
        <v>14</v>
      </c>
      <c r="AK4" s="7">
        <f t="shared" si="8"/>
        <v>8</v>
      </c>
      <c r="AL4" s="7">
        <f>+AE4+AK4/10000+AI4/10000000+3/1000000000</f>
        <v>16.000802203000003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6</v>
      </c>
      <c r="AQ4" s="61">
        <f t="shared" si="9"/>
        <v>18</v>
      </c>
      <c r="AR4" s="62">
        <f t="shared" si="9"/>
        <v>6</v>
      </c>
      <c r="AS4" s="63">
        <f t="shared" si="9"/>
        <v>0</v>
      </c>
      <c r="AT4" s="64">
        <f t="shared" si="9"/>
        <v>0</v>
      </c>
      <c r="AU4" s="62">
        <f t="shared" si="9"/>
        <v>26</v>
      </c>
      <c r="AV4" s="63">
        <f t="shared" si="9"/>
        <v>10</v>
      </c>
      <c r="AW4" s="64">
        <f t="shared" si="9"/>
        <v>16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8</v>
      </c>
      <c r="AC5" s="75" t="s">
        <v>55</v>
      </c>
      <c r="AD5" s="7">
        <f t="shared" si="0"/>
        <v>4</v>
      </c>
      <c r="AE5" s="7">
        <f t="shared" si="1"/>
        <v>6</v>
      </c>
      <c r="AF5" s="7">
        <f t="shared" si="2"/>
        <v>2</v>
      </c>
      <c r="AG5" s="7">
        <f t="shared" si="7"/>
        <v>0</v>
      </c>
      <c r="AH5" s="7">
        <f t="shared" si="3"/>
        <v>2</v>
      </c>
      <c r="AI5" s="7">
        <f t="shared" si="4"/>
        <v>19</v>
      </c>
      <c r="AJ5" s="7">
        <f t="shared" si="5"/>
        <v>13</v>
      </c>
      <c r="AK5" s="7">
        <f t="shared" si="8"/>
        <v>6</v>
      </c>
      <c r="AL5" s="7">
        <f>+AE5+AK5/10000+AI5/10000000+4/1000000000</f>
        <v>6.000601904000001</v>
      </c>
      <c r="AN5" s="18">
        <v>2</v>
      </c>
      <c r="AO5" s="19" t="str">
        <f t="shared" si="9"/>
        <v>Ο.Λ.Μ.Ε.</v>
      </c>
      <c r="AP5" s="20">
        <f t="shared" si="9"/>
        <v>7</v>
      </c>
      <c r="AQ5" s="39">
        <f t="shared" si="9"/>
        <v>16</v>
      </c>
      <c r="AR5" s="21">
        <f t="shared" si="9"/>
        <v>5</v>
      </c>
      <c r="AS5" s="22">
        <f t="shared" si="9"/>
        <v>1</v>
      </c>
      <c r="AT5" s="23">
        <f t="shared" si="9"/>
        <v>1</v>
      </c>
      <c r="AU5" s="21">
        <f t="shared" si="9"/>
        <v>22</v>
      </c>
      <c r="AV5" s="22">
        <f t="shared" si="9"/>
        <v>14</v>
      </c>
      <c r="AW5" s="23">
        <f t="shared" si="9"/>
        <v>8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/>
      <c r="J6" s="70"/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Ο.Α.Ε.Δ.</v>
      </c>
      <c r="R6" s="33" t="str">
        <f>IF(C6&lt;&gt;"",F6,"")</f>
        <v>ΤΑΧ. ΤΑΜΙΕΥΤΗΡΙΟ</v>
      </c>
      <c r="S6" s="33">
        <f>IF(I6&lt;&gt;"",E6,"")</f>
      </c>
      <c r="T6" s="34">
        <f>IF(I6&lt;&gt;"",F6,"")</f>
      </c>
      <c r="U6" s="31" t="str">
        <f>+E6</f>
        <v>Ο.Α.Ε.Δ.</v>
      </c>
      <c r="V6" s="32">
        <f aca="true" t="shared" si="10" ref="V6:W21">+C6+I6</f>
        <v>1</v>
      </c>
      <c r="W6" s="32">
        <f t="shared" si="10"/>
        <v>2</v>
      </c>
      <c r="X6" s="33" t="str">
        <f>+F6</f>
        <v>ΤΑΧ. ΤΑΜΙΕΥΤΗΡΙΟ</v>
      </c>
      <c r="Y6" s="33">
        <f>+D6+J6</f>
        <v>2</v>
      </c>
      <c r="Z6" s="35">
        <f>+C6+I6</f>
        <v>1</v>
      </c>
      <c r="AB6" s="7">
        <f t="shared" si="6"/>
        <v>1</v>
      </c>
      <c r="AC6" s="73" t="s">
        <v>47</v>
      </c>
      <c r="AD6" s="7">
        <f t="shared" si="0"/>
        <v>6</v>
      </c>
      <c r="AE6" s="7">
        <f t="shared" si="1"/>
        <v>18</v>
      </c>
      <c r="AF6" s="7">
        <f t="shared" si="2"/>
        <v>6</v>
      </c>
      <c r="AG6" s="7">
        <f t="shared" si="7"/>
        <v>0</v>
      </c>
      <c r="AH6" s="7">
        <f t="shared" si="3"/>
        <v>0</v>
      </c>
      <c r="AI6" s="7">
        <f t="shared" si="4"/>
        <v>26</v>
      </c>
      <c r="AJ6" s="7">
        <f t="shared" si="5"/>
        <v>10</v>
      </c>
      <c r="AK6" s="7">
        <f t="shared" si="8"/>
        <v>16</v>
      </c>
      <c r="AL6" s="7">
        <f>+AE6+AK6/10000+AI6/10000000+5/1000000000</f>
        <v>18.001602605</v>
      </c>
      <c r="AN6" s="18">
        <v>3</v>
      </c>
      <c r="AO6" s="19" t="str">
        <f t="shared" si="9"/>
        <v>ΥΠ. ΠΑΙΔΕΙΑΣ</v>
      </c>
      <c r="AP6" s="20">
        <f t="shared" si="9"/>
        <v>6</v>
      </c>
      <c r="AQ6" s="39">
        <f t="shared" si="9"/>
        <v>12</v>
      </c>
      <c r="AR6" s="21">
        <f t="shared" si="9"/>
        <v>4</v>
      </c>
      <c r="AS6" s="22">
        <f t="shared" si="9"/>
        <v>0</v>
      </c>
      <c r="AT6" s="23">
        <f t="shared" si="9"/>
        <v>2</v>
      </c>
      <c r="AU6" s="21">
        <f t="shared" si="9"/>
        <v>25</v>
      </c>
      <c r="AV6" s="22">
        <f t="shared" si="9"/>
        <v>17</v>
      </c>
      <c r="AW6" s="23">
        <f t="shared" si="9"/>
        <v>8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/>
      <c r="J7" s="72"/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Ο.Λ.Μ.Ε.</v>
      </c>
      <c r="R7" s="33" t="str">
        <f>IF(C7&lt;&gt;"",F7,"")</f>
        <v>Γ.Λ.Κ.</v>
      </c>
      <c r="S7" s="33">
        <f>IF(I7&lt;&gt;"",E7,"")</f>
      </c>
      <c r="T7" s="34">
        <f>IF(I7&lt;&gt;"",F7,"")</f>
      </c>
      <c r="U7" s="31" t="str">
        <f>+E7</f>
        <v>Ο.Λ.Μ.Ε.</v>
      </c>
      <c r="V7" s="32">
        <f t="shared" si="10"/>
        <v>4</v>
      </c>
      <c r="W7" s="32">
        <f t="shared" si="10"/>
        <v>3</v>
      </c>
      <c r="X7" s="33" t="str">
        <f>+F7</f>
        <v>Γ.Λ.Κ.</v>
      </c>
      <c r="Y7" s="33">
        <f>+D7+J7</f>
        <v>3</v>
      </c>
      <c r="Z7" s="35">
        <f>+C7+I7</f>
        <v>4</v>
      </c>
      <c r="AB7" s="7">
        <f t="shared" si="6"/>
        <v>5</v>
      </c>
      <c r="AC7" s="73" t="s">
        <v>77</v>
      </c>
      <c r="AD7" s="7">
        <f t="shared" si="0"/>
        <v>7</v>
      </c>
      <c r="AE7" s="7">
        <f t="shared" si="1"/>
        <v>11</v>
      </c>
      <c r="AF7" s="7">
        <f t="shared" si="2"/>
        <v>3</v>
      </c>
      <c r="AG7" s="7">
        <f t="shared" si="7"/>
        <v>2</v>
      </c>
      <c r="AH7" s="7">
        <f t="shared" si="3"/>
        <v>2</v>
      </c>
      <c r="AI7" s="7">
        <f t="shared" si="4"/>
        <v>15</v>
      </c>
      <c r="AJ7" s="7">
        <f t="shared" si="5"/>
        <v>12</v>
      </c>
      <c r="AK7" s="7">
        <f t="shared" si="8"/>
        <v>3</v>
      </c>
      <c r="AL7" s="7">
        <f>+AE7+AK7/10000+AI7/10000000+6/1000000000</f>
        <v>11.000301506</v>
      </c>
      <c r="AN7" s="18">
        <v>4</v>
      </c>
      <c r="AO7" s="19" t="str">
        <f t="shared" si="9"/>
        <v>Ο.Α.Ε.Δ.</v>
      </c>
      <c r="AP7" s="20">
        <f t="shared" si="9"/>
        <v>7</v>
      </c>
      <c r="AQ7" s="39">
        <f t="shared" si="9"/>
        <v>11</v>
      </c>
      <c r="AR7" s="21">
        <f t="shared" si="9"/>
        <v>3</v>
      </c>
      <c r="AS7" s="22">
        <f t="shared" si="9"/>
        <v>2</v>
      </c>
      <c r="AT7" s="23">
        <f t="shared" si="9"/>
        <v>2</v>
      </c>
      <c r="AU7" s="21">
        <f t="shared" si="9"/>
        <v>20</v>
      </c>
      <c r="AV7" s="22">
        <f t="shared" si="9"/>
        <v>10</v>
      </c>
      <c r="AW7" s="23">
        <f t="shared" si="9"/>
        <v>10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/>
      <c r="J8" s="72"/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ΕΜΠΟΡΙΚΗ ΤΡΑΠΕΖΑ</v>
      </c>
      <c r="R8" s="33" t="str">
        <f>IF(C8&lt;&gt;"",F8,"")</f>
        <v>ΕΦΟΡΙΑΚΟΙ</v>
      </c>
      <c r="S8" s="33">
        <f>IF(I8&lt;&gt;"",E8,"")</f>
      </c>
      <c r="T8" s="34">
        <f>IF(I8&lt;&gt;"",F8,"")</f>
      </c>
      <c r="U8" s="31" t="str">
        <f>+E8</f>
        <v>ΕΜΠΟΡΙΚΗ ΤΡΑΠΕΖΑ</v>
      </c>
      <c r="V8" s="32">
        <f t="shared" si="10"/>
        <v>9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9</v>
      </c>
      <c r="AB8" s="7">
        <f t="shared" si="6"/>
        <v>3</v>
      </c>
      <c r="AC8" s="73" t="s">
        <v>51</v>
      </c>
      <c r="AD8" s="7">
        <f t="shared" si="0"/>
        <v>6</v>
      </c>
      <c r="AE8" s="7">
        <f t="shared" si="1"/>
        <v>12</v>
      </c>
      <c r="AF8" s="7">
        <f t="shared" si="2"/>
        <v>4</v>
      </c>
      <c r="AG8" s="7">
        <f t="shared" si="7"/>
        <v>0</v>
      </c>
      <c r="AH8" s="7">
        <f t="shared" si="3"/>
        <v>2</v>
      </c>
      <c r="AI8" s="7">
        <f t="shared" si="4"/>
        <v>25</v>
      </c>
      <c r="AJ8" s="7">
        <f t="shared" si="5"/>
        <v>17</v>
      </c>
      <c r="AK8" s="7">
        <f t="shared" si="8"/>
        <v>8</v>
      </c>
      <c r="AL8" s="7">
        <f>+AE8+AK8/10000+AI8/10000000+7/1000000000</f>
        <v>12.000802507000001</v>
      </c>
      <c r="AN8" s="18">
        <v>5</v>
      </c>
      <c r="AO8" s="19" t="str">
        <f t="shared" si="9"/>
        <v>Ε.Φ.Κ.Α.</v>
      </c>
      <c r="AP8" s="20">
        <f t="shared" si="9"/>
        <v>7</v>
      </c>
      <c r="AQ8" s="39">
        <f t="shared" si="9"/>
        <v>11</v>
      </c>
      <c r="AR8" s="21">
        <f t="shared" si="9"/>
        <v>3</v>
      </c>
      <c r="AS8" s="22">
        <f t="shared" si="9"/>
        <v>2</v>
      </c>
      <c r="AT8" s="23">
        <f t="shared" si="9"/>
        <v>2</v>
      </c>
      <c r="AU8" s="21">
        <f t="shared" si="9"/>
        <v>15</v>
      </c>
      <c r="AV8" s="22">
        <f t="shared" si="9"/>
        <v>12</v>
      </c>
      <c r="AW8" s="23">
        <f t="shared" si="9"/>
        <v>3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ΕΠΙΜΕΛΗΤΗΡΙΑ</v>
      </c>
      <c r="V9" s="32">
        <f t="shared" si="10"/>
        <v>5</v>
      </c>
      <c r="W9" s="32">
        <f t="shared" si="10"/>
        <v>2</v>
      </c>
      <c r="X9" s="33" t="str">
        <f aca="true" t="shared" si="20" ref="X9:X72">+F9</f>
        <v>ΤΕΛΩΝΕΙΑΚΟΙ</v>
      </c>
      <c r="Y9" s="33">
        <f aca="true" t="shared" si="21" ref="Y9:Y72">+D9+J9</f>
        <v>2</v>
      </c>
      <c r="Z9" s="35">
        <f aca="true" t="shared" si="22" ref="Z9:Z72">+C9+I9</f>
        <v>5</v>
      </c>
      <c r="AB9" s="7">
        <f t="shared" si="6"/>
        <v>7</v>
      </c>
      <c r="AC9" s="75" t="s">
        <v>49</v>
      </c>
      <c r="AD9" s="7">
        <f t="shared" si="0"/>
        <v>6</v>
      </c>
      <c r="AE9" s="7">
        <f t="shared" si="1"/>
        <v>9</v>
      </c>
      <c r="AF9" s="7">
        <f t="shared" si="2"/>
        <v>3</v>
      </c>
      <c r="AG9" s="7">
        <f t="shared" si="7"/>
        <v>0</v>
      </c>
      <c r="AH9" s="7">
        <f t="shared" si="3"/>
        <v>3</v>
      </c>
      <c r="AI9" s="7">
        <f t="shared" si="4"/>
        <v>10</v>
      </c>
      <c r="AJ9" s="7">
        <f t="shared" si="5"/>
        <v>16</v>
      </c>
      <c r="AK9" s="7">
        <f t="shared" si="8"/>
        <v>-6</v>
      </c>
      <c r="AL9" s="7">
        <f>+AE9+AK9/10000+AI9/10000000+8/1000000000</f>
        <v>8.999401008</v>
      </c>
      <c r="AN9" s="18">
        <v>6</v>
      </c>
      <c r="AO9" s="19" t="str">
        <f t="shared" si="9"/>
        <v>ΤΑΧ. ΤΑΜΙΕΥΤΗΡΙΟ</v>
      </c>
      <c r="AP9" s="20">
        <f t="shared" si="9"/>
        <v>6</v>
      </c>
      <c r="AQ9" s="39">
        <f t="shared" si="9"/>
        <v>9</v>
      </c>
      <c r="AR9" s="21">
        <f t="shared" si="9"/>
        <v>3</v>
      </c>
      <c r="AS9" s="22">
        <f t="shared" si="9"/>
        <v>0</v>
      </c>
      <c r="AT9" s="23">
        <f t="shared" si="9"/>
        <v>3</v>
      </c>
      <c r="AU9" s="21">
        <f t="shared" si="9"/>
        <v>15</v>
      </c>
      <c r="AV9" s="22">
        <f t="shared" si="9"/>
        <v>10</v>
      </c>
      <c r="AW9" s="23">
        <f t="shared" si="9"/>
        <v>5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/>
      <c r="J10" s="72"/>
      <c r="M10" s="31" t="str">
        <f t="shared" si="11"/>
        <v>ΥΠ. ΠΑΙΔΕΙΑΣ</v>
      </c>
      <c r="N10" s="33" t="str">
        <f t="shared" si="12"/>
        <v>Ε.Φ.Κ.Α.</v>
      </c>
      <c r="O10" s="33">
        <f t="shared" si="13"/>
      </c>
      <c r="P10" s="34">
        <f t="shared" si="14"/>
      </c>
      <c r="Q10" s="31" t="str">
        <f t="shared" si="15"/>
        <v>Ε.Φ.Κ.Α.</v>
      </c>
      <c r="R10" s="33" t="str">
        <f t="shared" si="16"/>
        <v>ΥΠ. ΠΑΙΔΕΙΑΣ</v>
      </c>
      <c r="S10" s="33">
        <f t="shared" si="17"/>
      </c>
      <c r="T10" s="34">
        <f t="shared" si="18"/>
      </c>
      <c r="U10" s="31" t="str">
        <f t="shared" si="19"/>
        <v>Ε.Φ.Κ.Α.</v>
      </c>
      <c r="V10" s="32">
        <f t="shared" si="10"/>
        <v>2</v>
      </c>
      <c r="W10" s="32">
        <f t="shared" si="10"/>
        <v>4</v>
      </c>
      <c r="X10" s="33" t="str">
        <f t="shared" si="20"/>
        <v>ΥΠ. ΠΑΙΔΕΙΑΣ</v>
      </c>
      <c r="Y10" s="33">
        <f t="shared" si="21"/>
        <v>4</v>
      </c>
      <c r="Z10" s="35">
        <f t="shared" si="22"/>
        <v>2</v>
      </c>
      <c r="AB10" s="7">
        <f t="shared" si="6"/>
        <v>10</v>
      </c>
      <c r="AC10" s="73" t="s">
        <v>43</v>
      </c>
      <c r="AD10" s="7">
        <f t="shared" si="0"/>
        <v>7</v>
      </c>
      <c r="AE10" s="7">
        <f t="shared" si="1"/>
        <v>5</v>
      </c>
      <c r="AF10" s="7">
        <f t="shared" si="2"/>
        <v>1</v>
      </c>
      <c r="AG10" s="7">
        <f t="shared" si="7"/>
        <v>2</v>
      </c>
      <c r="AH10" s="7">
        <f t="shared" si="3"/>
        <v>4</v>
      </c>
      <c r="AI10" s="7">
        <f t="shared" si="4"/>
        <v>9</v>
      </c>
      <c r="AJ10" s="7">
        <f t="shared" si="5"/>
        <v>23</v>
      </c>
      <c r="AK10" s="7">
        <f t="shared" si="8"/>
        <v>-14</v>
      </c>
      <c r="AL10" s="7">
        <f>+AE10+AK10/10000+AI10/10000000+9/1000000000</f>
        <v>4.998600908999999</v>
      </c>
      <c r="AN10" s="18">
        <v>7</v>
      </c>
      <c r="AO10" s="19" t="str">
        <f t="shared" si="9"/>
        <v>ΤΕΛΩΝΕΙΑΚΟΙ</v>
      </c>
      <c r="AP10" s="20">
        <f t="shared" si="9"/>
        <v>6</v>
      </c>
      <c r="AQ10" s="39">
        <f t="shared" si="9"/>
        <v>9</v>
      </c>
      <c r="AR10" s="21">
        <f t="shared" si="9"/>
        <v>3</v>
      </c>
      <c r="AS10" s="22">
        <f t="shared" si="9"/>
        <v>0</v>
      </c>
      <c r="AT10" s="23">
        <f t="shared" si="9"/>
        <v>3</v>
      </c>
      <c r="AU10" s="21">
        <f t="shared" si="9"/>
        <v>10</v>
      </c>
      <c r="AV10" s="22">
        <f t="shared" si="9"/>
        <v>16</v>
      </c>
      <c r="AW10" s="23">
        <f t="shared" si="9"/>
        <v>-6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/>
      <c r="J11" s="72"/>
      <c r="M11" s="31" t="str">
        <f t="shared" si="11"/>
        <v>ΔΗΜΟΣ ΓΑΛΑΤΣΙΟΥ</v>
      </c>
      <c r="N11" s="33" t="str">
        <f t="shared" si="12"/>
        <v>Ο.Δ.Υ.Ε.</v>
      </c>
      <c r="O11" s="33">
        <f t="shared" si="13"/>
      </c>
      <c r="P11" s="34">
        <f t="shared" si="14"/>
      </c>
      <c r="Q11" s="31" t="str">
        <f t="shared" si="15"/>
        <v>ΔΗΜΟΣ ΓΑΛΑΤΣΙΟΥ</v>
      </c>
      <c r="R11" s="33" t="str">
        <f t="shared" si="16"/>
        <v>Ο.Δ.Υ.Ε.</v>
      </c>
      <c r="S11" s="33">
        <f t="shared" si="17"/>
      </c>
      <c r="T11" s="34">
        <f t="shared" si="18"/>
      </c>
      <c r="U11" s="31" t="str">
        <f t="shared" si="19"/>
        <v>ΔΗΜΟΣ ΓΑΛΑΤΣΙΟΥ</v>
      </c>
      <c r="V11" s="32">
        <f t="shared" si="10"/>
        <v>4</v>
      </c>
      <c r="W11" s="32">
        <f t="shared" si="10"/>
        <v>3</v>
      </c>
      <c r="X11" s="33" t="str">
        <f t="shared" si="20"/>
        <v>Ο.Δ.Υ.Ε.</v>
      </c>
      <c r="Y11" s="33">
        <f t="shared" si="21"/>
        <v>3</v>
      </c>
      <c r="Z11" s="35">
        <f t="shared" si="22"/>
        <v>4</v>
      </c>
      <c r="AB11" s="7">
        <f t="shared" si="6"/>
        <v>11</v>
      </c>
      <c r="AC11" s="73" t="s">
        <v>46</v>
      </c>
      <c r="AD11" s="7">
        <f t="shared" si="0"/>
        <v>5</v>
      </c>
      <c r="AE11" s="7">
        <f t="shared" si="1"/>
        <v>3</v>
      </c>
      <c r="AF11" s="7">
        <f t="shared" si="2"/>
        <v>1</v>
      </c>
      <c r="AG11" s="7">
        <f t="shared" si="7"/>
        <v>0</v>
      </c>
      <c r="AH11" s="7">
        <f t="shared" si="3"/>
        <v>4</v>
      </c>
      <c r="AI11" s="7">
        <f t="shared" si="4"/>
        <v>11</v>
      </c>
      <c r="AJ11" s="7">
        <f t="shared" si="5"/>
        <v>20</v>
      </c>
      <c r="AK11" s="7">
        <f t="shared" si="8"/>
        <v>-9</v>
      </c>
      <c r="AL11" s="7">
        <f>+AE11+AK11/10000+AI11/10000000+10/1000000000</f>
        <v>2.99910111</v>
      </c>
      <c r="AN11" s="18">
        <v>8</v>
      </c>
      <c r="AO11" s="19" t="str">
        <f t="shared" si="9"/>
        <v>ΕΜΠΟΡΙΚΗ ΤΡΑΠΕΖΑ</v>
      </c>
      <c r="AP11" s="20">
        <f t="shared" si="9"/>
        <v>4</v>
      </c>
      <c r="AQ11" s="39">
        <f t="shared" si="9"/>
        <v>6</v>
      </c>
      <c r="AR11" s="21">
        <f t="shared" si="9"/>
        <v>2</v>
      </c>
      <c r="AS11" s="22">
        <f t="shared" si="9"/>
        <v>0</v>
      </c>
      <c r="AT11" s="23">
        <f t="shared" si="9"/>
        <v>2</v>
      </c>
      <c r="AU11" s="21">
        <f t="shared" si="9"/>
        <v>19</v>
      </c>
      <c r="AV11" s="22">
        <f t="shared" si="9"/>
        <v>13</v>
      </c>
      <c r="AW11" s="23">
        <f t="shared" si="9"/>
        <v>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6</v>
      </c>
      <c r="AC12" s="73" t="s">
        <v>48</v>
      </c>
      <c r="AD12" s="7">
        <f t="shared" si="0"/>
        <v>6</v>
      </c>
      <c r="AE12" s="7">
        <f>+AF12*3+AG12+AP29</f>
        <v>9</v>
      </c>
      <c r="AF12" s="7">
        <f t="shared" si="2"/>
        <v>3</v>
      </c>
      <c r="AG12" s="7">
        <f t="shared" si="7"/>
        <v>0</v>
      </c>
      <c r="AH12" s="7">
        <f t="shared" si="3"/>
        <v>3</v>
      </c>
      <c r="AI12" s="7">
        <f t="shared" si="4"/>
        <v>15</v>
      </c>
      <c r="AJ12" s="7">
        <f t="shared" si="5"/>
        <v>10</v>
      </c>
      <c r="AK12" s="7">
        <f t="shared" si="8"/>
        <v>5</v>
      </c>
      <c r="AL12" s="7">
        <f>+AE12+AK12/10000+AI12/10000000+11/1000000000</f>
        <v>9.000501511</v>
      </c>
      <c r="AN12" s="18">
        <v>9</v>
      </c>
      <c r="AO12" s="19" t="str">
        <f t="shared" si="9"/>
        <v>ΔΗΜΟΣ ΓΑΛΑΤΣΙΟΥ</v>
      </c>
      <c r="AP12" s="20">
        <f t="shared" si="9"/>
        <v>6</v>
      </c>
      <c r="AQ12" s="39">
        <f t="shared" si="9"/>
        <v>6</v>
      </c>
      <c r="AR12" s="21">
        <f t="shared" si="9"/>
        <v>2</v>
      </c>
      <c r="AS12" s="22">
        <f t="shared" si="9"/>
        <v>0</v>
      </c>
      <c r="AT12" s="23">
        <f t="shared" si="9"/>
        <v>4</v>
      </c>
      <c r="AU12" s="21">
        <f t="shared" si="9"/>
        <v>16</v>
      </c>
      <c r="AV12" s="22">
        <f t="shared" si="9"/>
        <v>25</v>
      </c>
      <c r="AW12" s="23">
        <f t="shared" si="9"/>
        <v>-9</v>
      </c>
    </row>
    <row r="13" spans="1:49" ht="15" customHeight="1">
      <c r="A13" s="1" t="s">
        <v>73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7</v>
      </c>
      <c r="AE13" s="7">
        <f t="shared" si="1"/>
        <v>1</v>
      </c>
      <c r="AF13" s="7">
        <f t="shared" si="2"/>
        <v>0</v>
      </c>
      <c r="AG13" s="7">
        <f t="shared" si="7"/>
        <v>1</v>
      </c>
      <c r="AH13" s="7">
        <f t="shared" si="3"/>
        <v>6</v>
      </c>
      <c r="AI13" s="7">
        <f t="shared" si="4"/>
        <v>10</v>
      </c>
      <c r="AJ13" s="7">
        <f t="shared" si="5"/>
        <v>28</v>
      </c>
      <c r="AK13" s="7">
        <f t="shared" si="8"/>
        <v>-18</v>
      </c>
      <c r="AL13" s="7">
        <f>+AE13+AK13/10000+AI13/10000000+12/1000000000</f>
        <v>0.998201012</v>
      </c>
      <c r="AN13" s="18">
        <v>10</v>
      </c>
      <c r="AO13" s="19" t="str">
        <f t="shared" si="9"/>
        <v>ΕΦΟΡΙΑΚΟΙ</v>
      </c>
      <c r="AP13" s="20">
        <f t="shared" si="9"/>
        <v>7</v>
      </c>
      <c r="AQ13" s="39">
        <f t="shared" si="9"/>
        <v>5</v>
      </c>
      <c r="AR13" s="21">
        <f t="shared" si="9"/>
        <v>1</v>
      </c>
      <c r="AS13" s="22">
        <f t="shared" si="9"/>
        <v>2</v>
      </c>
      <c r="AT13" s="23">
        <f t="shared" si="9"/>
        <v>4</v>
      </c>
      <c r="AU13" s="21">
        <f t="shared" si="9"/>
        <v>9</v>
      </c>
      <c r="AV13" s="22">
        <f t="shared" si="9"/>
        <v>23</v>
      </c>
      <c r="AW13" s="23">
        <f t="shared" si="9"/>
        <v>-14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Γ.Λ.Κ.</v>
      </c>
      <c r="AP14" s="20">
        <f t="shared" si="9"/>
        <v>5</v>
      </c>
      <c r="AQ14" s="39">
        <f t="shared" si="9"/>
        <v>3</v>
      </c>
      <c r="AR14" s="21">
        <f t="shared" si="9"/>
        <v>1</v>
      </c>
      <c r="AS14" s="22">
        <f t="shared" si="9"/>
        <v>0</v>
      </c>
      <c r="AT14" s="23">
        <f t="shared" si="9"/>
        <v>4</v>
      </c>
      <c r="AU14" s="21">
        <f t="shared" si="9"/>
        <v>11</v>
      </c>
      <c r="AV14" s="22">
        <f t="shared" si="9"/>
        <v>20</v>
      </c>
      <c r="AW14" s="23">
        <f t="shared" si="9"/>
        <v>-9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/>
      <c r="J15" s="70"/>
      <c r="M15" s="31" t="str">
        <f t="shared" si="11"/>
        <v>Ο.Α.Ε.Δ.</v>
      </c>
      <c r="N15" s="33" t="str">
        <f t="shared" si="12"/>
        <v>ΔΗΜΟΣ ΓΑΛΑΤΣΙΟΥ</v>
      </c>
      <c r="O15" s="33">
        <f t="shared" si="13"/>
      </c>
      <c r="P15" s="34">
        <f t="shared" si="14"/>
      </c>
      <c r="Q15" s="31" t="str">
        <f t="shared" si="15"/>
        <v>ΔΗΜΟΣ ΓΑΛΑΤΣΙΟΥ</v>
      </c>
      <c r="R15" s="33" t="str">
        <f t="shared" si="16"/>
        <v>Ο.Α.Ε.Δ.</v>
      </c>
      <c r="S15" s="33">
        <f t="shared" si="17"/>
      </c>
      <c r="T15" s="34">
        <f t="shared" si="18"/>
      </c>
      <c r="U15" s="31" t="str">
        <f t="shared" si="19"/>
        <v>ΔΗΜΟΣ ΓΑΛΑΤΣΙΟΥ</v>
      </c>
      <c r="V15" s="32">
        <f t="shared" si="10"/>
        <v>1</v>
      </c>
      <c r="W15" s="32">
        <f t="shared" si="10"/>
        <v>7</v>
      </c>
      <c r="X15" s="33" t="str">
        <f t="shared" si="20"/>
        <v>Ο.Α.Ε.Δ.</v>
      </c>
      <c r="Y15" s="33">
        <f t="shared" si="21"/>
        <v>7</v>
      </c>
      <c r="Z15" s="35">
        <f t="shared" si="22"/>
        <v>1</v>
      </c>
      <c r="AN15" s="18">
        <v>12</v>
      </c>
      <c r="AO15" s="19" t="str">
        <f t="shared" si="9"/>
        <v>Ο.Δ.Υ.Ε.</v>
      </c>
      <c r="AP15" s="20">
        <f t="shared" si="9"/>
        <v>7</v>
      </c>
      <c r="AQ15" s="39">
        <f t="shared" si="9"/>
        <v>1</v>
      </c>
      <c r="AR15" s="21">
        <f t="shared" si="9"/>
        <v>0</v>
      </c>
      <c r="AS15" s="22">
        <f t="shared" si="9"/>
        <v>1</v>
      </c>
      <c r="AT15" s="23">
        <f t="shared" si="9"/>
        <v>6</v>
      </c>
      <c r="AU15" s="21">
        <f t="shared" si="9"/>
        <v>10</v>
      </c>
      <c r="AV15" s="22">
        <f t="shared" si="9"/>
        <v>28</v>
      </c>
      <c r="AW15" s="23">
        <f t="shared" si="9"/>
        <v>-18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/>
      <c r="J16" s="72"/>
      <c r="K16" s="37"/>
      <c r="M16" s="31" t="str">
        <f t="shared" si="11"/>
        <v>Ο.Λ.Μ.Ε.</v>
      </c>
      <c r="N16" s="33" t="str">
        <f t="shared" si="12"/>
        <v>ΤΑΧ. ΤΑΜΙΕΥΤΗΡΙΟ</v>
      </c>
      <c r="O16" s="33">
        <f t="shared" si="13"/>
      </c>
      <c r="P16" s="34">
        <f t="shared" si="14"/>
      </c>
      <c r="Q16" s="31" t="str">
        <f t="shared" si="15"/>
        <v>ΤΑΧ. ΤΑΜΙΕΥΤΗΡΙΟ</v>
      </c>
      <c r="R16" s="33" t="str">
        <f t="shared" si="16"/>
        <v>Ο.Λ.Μ.Ε.</v>
      </c>
      <c r="S16" s="33">
        <f t="shared" si="17"/>
      </c>
      <c r="T16" s="34">
        <f t="shared" si="18"/>
      </c>
      <c r="U16" s="31" t="str">
        <f t="shared" si="19"/>
        <v>ΤΑΧ. ΤΑΜΙΕΥΤΗΡΙΟ</v>
      </c>
      <c r="V16" s="32">
        <f t="shared" si="10"/>
        <v>2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2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Γ.Λ.Κ.</v>
      </c>
      <c r="V17" s="32">
        <f t="shared" si="10"/>
        <v>0</v>
      </c>
      <c r="W17" s="32">
        <f t="shared" si="10"/>
        <v>0</v>
      </c>
      <c r="X17" s="33" t="str">
        <f t="shared" si="20"/>
        <v>ΕΜΠΟΡΙΚΗ ΤΡΑΠΕΖΑ</v>
      </c>
      <c r="Y17" s="33">
        <f t="shared" si="21"/>
        <v>0</v>
      </c>
      <c r="Z17" s="35">
        <f t="shared" si="22"/>
        <v>0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ΕΦΟΡΙΑΚΟΙ</v>
      </c>
      <c r="O18" s="33">
        <f t="shared" si="13"/>
      </c>
      <c r="P18" s="34">
        <f t="shared" si="14"/>
      </c>
      <c r="Q18" s="31" t="str">
        <f t="shared" si="15"/>
        <v>ΕΦΟΡΙΑΚΟΙ</v>
      </c>
      <c r="R18" s="33" t="str">
        <f t="shared" si="16"/>
        <v>ΕΠΙΜΕΛΗΤΗΡΙΑ</v>
      </c>
      <c r="S18" s="33">
        <f t="shared" si="17"/>
      </c>
      <c r="T18" s="34">
        <f t="shared" si="18"/>
      </c>
      <c r="U18" s="31" t="str">
        <f t="shared" si="19"/>
        <v>ΕΦΟΡΙΑΚΟΙ</v>
      </c>
      <c r="V18" s="32">
        <f t="shared" si="10"/>
        <v>3</v>
      </c>
      <c r="W18" s="32">
        <f t="shared" si="10"/>
        <v>6</v>
      </c>
      <c r="X18" s="33" t="str">
        <f t="shared" si="20"/>
        <v>ΕΠΙΜΕΛΗΤΗΡΙΑ</v>
      </c>
      <c r="Y18" s="33">
        <f t="shared" si="21"/>
        <v>6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/>
      <c r="J19" s="72"/>
      <c r="K19" s="37"/>
      <c r="M19" s="31" t="str">
        <f t="shared" si="11"/>
        <v>ΤΕΛΩΝΕΙΑΚΟΙ</v>
      </c>
      <c r="N19" s="33" t="str">
        <f t="shared" si="12"/>
        <v>Ε.Φ.Κ.Α.</v>
      </c>
      <c r="O19" s="33">
        <f t="shared" si="13"/>
      </c>
      <c r="P19" s="34">
        <f t="shared" si="14"/>
      </c>
      <c r="Q19" s="31" t="str">
        <f t="shared" si="15"/>
        <v>ΤΕΛΩΝΕΙΑΚΟΙ</v>
      </c>
      <c r="R19" s="33" t="str">
        <f t="shared" si="16"/>
        <v>Ε.Φ.Κ.Α.</v>
      </c>
      <c r="S19" s="33">
        <f t="shared" si="17"/>
      </c>
      <c r="T19" s="34">
        <f t="shared" si="18"/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0</v>
      </c>
      <c r="X19" s="33" t="str">
        <f t="shared" si="20"/>
        <v>Ε.Φ.Κ.Α.</v>
      </c>
      <c r="Y19" s="33">
        <f t="shared" si="21"/>
        <v>0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/>
      <c r="J20" s="72"/>
      <c r="M20" s="31" t="str">
        <f t="shared" si="11"/>
        <v>ΥΠ. ΠΑΙΔΕΙΑΣ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Ο.Δ.Υ.Ε.</v>
      </c>
      <c r="R20" s="33" t="str">
        <f t="shared" si="16"/>
        <v>ΥΠ. ΠΑΙΔΕΙΑΣ</v>
      </c>
      <c r="S20" s="33">
        <f t="shared" si="17"/>
      </c>
      <c r="T20" s="34">
        <f t="shared" si="18"/>
      </c>
      <c r="U20" s="31" t="str">
        <f t="shared" si="19"/>
        <v>Ο.Δ.Υ.Ε.</v>
      </c>
      <c r="V20" s="32">
        <f t="shared" si="10"/>
        <v>2</v>
      </c>
      <c r="W20" s="32">
        <f t="shared" si="10"/>
        <v>7</v>
      </c>
      <c r="X20" s="33" t="str">
        <f t="shared" si="20"/>
        <v>ΥΠ. ΠΑΙΔΕΙΑΣ</v>
      </c>
      <c r="Y20" s="33">
        <f t="shared" si="21"/>
        <v>7</v>
      </c>
      <c r="Z20" s="35">
        <f t="shared" si="22"/>
        <v>2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75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/>
      <c r="D25" s="46"/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0</v>
      </c>
      <c r="W25" s="32">
        <f t="shared" si="25"/>
        <v>0</v>
      </c>
      <c r="X25" s="33" t="str">
        <f t="shared" si="20"/>
        <v>ΤΑΧ. ΤΑΜΙΕΥΤΗΡΙΟ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/>
      <c r="D26" s="46"/>
      <c r="E26" s="67" t="str">
        <f>AC6</f>
        <v>ΕΠΙΜΕΛΗΤΗΡΙΑ</v>
      </c>
      <c r="F26" s="67" t="str">
        <f>AC11</f>
        <v>Γ.Λ.Κ.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ΕΠΙΜΕΛΗΤΗΡΙΑ</v>
      </c>
      <c r="V26" s="32">
        <f t="shared" si="25"/>
        <v>0</v>
      </c>
      <c r="W26" s="32">
        <f t="shared" si="25"/>
        <v>0</v>
      </c>
      <c r="X26" s="33" t="str">
        <f t="shared" si="20"/>
        <v>Γ.Λ.Κ.</v>
      </c>
      <c r="Y26" s="33">
        <f t="shared" si="21"/>
        <v>0</v>
      </c>
      <c r="Z26" s="35">
        <f t="shared" si="22"/>
        <v>0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/>
      <c r="J27" s="72"/>
      <c r="M27" s="31" t="str">
        <f t="shared" si="11"/>
        <v>isopalia</v>
      </c>
      <c r="N27" s="33" t="str">
        <f t="shared" si="12"/>
        <v>isopalia</v>
      </c>
      <c r="O27" s="33">
        <f t="shared" si="13"/>
      </c>
      <c r="P27" s="34">
        <f t="shared" si="14"/>
      </c>
      <c r="Q27" s="31" t="str">
        <f t="shared" si="15"/>
        <v>Ε.Φ.Κ.Α.</v>
      </c>
      <c r="R27" s="33" t="str">
        <f t="shared" si="16"/>
        <v>ΕΦΟΡΙΑΚΟΙ</v>
      </c>
      <c r="S27" s="33">
        <f t="shared" si="17"/>
      </c>
      <c r="T27" s="34">
        <f t="shared" si="18"/>
      </c>
      <c r="U27" s="31" t="str">
        <f t="shared" si="19"/>
        <v>Ε.Φ.Κ.Α.</v>
      </c>
      <c r="V27" s="32">
        <f t="shared" si="25"/>
        <v>1</v>
      </c>
      <c r="W27" s="32">
        <f t="shared" si="25"/>
        <v>1</v>
      </c>
      <c r="X27" s="33" t="str">
        <f t="shared" si="20"/>
        <v>ΕΦΟΡΙΑΚΟΙ</v>
      </c>
      <c r="Y27" s="33">
        <f t="shared" si="21"/>
        <v>1</v>
      </c>
      <c r="Z27" s="35">
        <f t="shared" si="22"/>
        <v>1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ΠΑΙΔΕΙΑΣ</v>
      </c>
      <c r="F28" s="67" t="str">
        <f>AC9</f>
        <v>ΤΕΛΩΝΕΙΑΚΟΙ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ΠΑΙΔΕΙΑΣ</v>
      </c>
      <c r="V28" s="32">
        <f t="shared" si="25"/>
        <v>0</v>
      </c>
      <c r="W28" s="32">
        <f t="shared" si="25"/>
        <v>0</v>
      </c>
      <c r="X28" s="33" t="str">
        <f t="shared" si="20"/>
        <v>ΤΕΛΩΝΕΙΑΚΟΙ</v>
      </c>
      <c r="Y28" s="33">
        <f t="shared" si="21"/>
        <v>0</v>
      </c>
      <c r="Z28" s="35">
        <f t="shared" si="22"/>
        <v>0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/>
      <c r="J29" s="72"/>
      <c r="M29" s="31" t="str">
        <f t="shared" si="11"/>
        <v>Ο.Α.Ε.Δ.</v>
      </c>
      <c r="N29" s="33" t="str">
        <f t="shared" si="12"/>
        <v>Ο.Δ.Υ.Ε.</v>
      </c>
      <c r="O29" s="33">
        <f t="shared" si="13"/>
      </c>
      <c r="P29" s="34">
        <f t="shared" si="14"/>
      </c>
      <c r="Q29" s="31" t="str">
        <f t="shared" si="15"/>
        <v>Ο.Α.Ε.Δ.</v>
      </c>
      <c r="R29" s="33" t="str">
        <f t="shared" si="16"/>
        <v>Ο.Δ.Υ.Ε.</v>
      </c>
      <c r="S29" s="33">
        <f t="shared" si="17"/>
      </c>
      <c r="T29" s="34">
        <f t="shared" si="18"/>
      </c>
      <c r="U29" s="31" t="str">
        <f t="shared" si="19"/>
        <v>Ο.Α.Ε.Δ.</v>
      </c>
      <c r="V29" s="32">
        <f t="shared" si="25"/>
        <v>1</v>
      </c>
      <c r="W29" s="32">
        <f t="shared" si="25"/>
        <v>0</v>
      </c>
      <c r="X29" s="33" t="str">
        <f t="shared" si="20"/>
        <v>Ο.Δ.Υ.Ε.</v>
      </c>
      <c r="Y29" s="33">
        <f t="shared" si="21"/>
        <v>0</v>
      </c>
      <c r="Z29" s="35">
        <f t="shared" si="22"/>
        <v>1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76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0</v>
      </c>
      <c r="W33" s="32">
        <f t="shared" si="25"/>
        <v>0</v>
      </c>
      <c r="X33" s="33" t="str">
        <f t="shared" si="20"/>
        <v>ΕΜΠΟΡΙΚΗ ΤΡΑΠΕΖΑ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/>
      <c r="J34" s="72"/>
      <c r="M34" s="31" t="str">
        <f t="shared" si="11"/>
        <v>isopalia</v>
      </c>
      <c r="N34" s="33" t="str">
        <f t="shared" si="12"/>
        <v>isopalia</v>
      </c>
      <c r="O34" s="33">
        <f t="shared" si="13"/>
      </c>
      <c r="P34" s="34">
        <f t="shared" si="14"/>
      </c>
      <c r="Q34" s="31" t="str">
        <f t="shared" si="15"/>
        <v>Ο.Α.Ε.Δ.</v>
      </c>
      <c r="R34" s="33" t="str">
        <f t="shared" si="16"/>
        <v>Ο.Λ.Μ.Ε.</v>
      </c>
      <c r="S34" s="33">
        <f t="shared" si="17"/>
      </c>
      <c r="T34" s="34">
        <f t="shared" si="18"/>
      </c>
      <c r="U34" s="31" t="str">
        <f t="shared" si="19"/>
        <v>Ο.Α.Ε.Δ.</v>
      </c>
      <c r="V34" s="32">
        <f t="shared" si="25"/>
        <v>0</v>
      </c>
      <c r="W34" s="32">
        <f t="shared" si="25"/>
        <v>0</v>
      </c>
      <c r="X34" s="33" t="str">
        <f t="shared" si="20"/>
        <v>Ο.Λ.Μ.Ε.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/>
      <c r="J35" s="72"/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>
        <f t="shared" si="13"/>
      </c>
      <c r="P35" s="34">
        <f t="shared" si="14"/>
      </c>
      <c r="Q35" s="31" t="str">
        <f t="shared" si="15"/>
        <v>ΤΑΧ. ΤΑΜΙΕΥΤΗΡΙΟ</v>
      </c>
      <c r="R35" s="33" t="str">
        <f t="shared" si="16"/>
        <v>ΕΠΙΜΕΛΗΤΗΡΙΑ</v>
      </c>
      <c r="S35" s="33">
        <f t="shared" si="17"/>
      </c>
      <c r="T35" s="34">
        <f t="shared" si="18"/>
      </c>
      <c r="U35" s="31" t="str">
        <f t="shared" si="19"/>
        <v>ΤΑΧ. ΤΑΜΙΕΥΤΗΡΙΟ</v>
      </c>
      <c r="V35" s="32">
        <f t="shared" si="25"/>
        <v>0</v>
      </c>
      <c r="W35" s="32">
        <f t="shared" si="25"/>
        <v>3</v>
      </c>
      <c r="X35" s="33" t="str">
        <f t="shared" si="20"/>
        <v>ΕΠΙΜΕΛΗΤΗΡΙΑ</v>
      </c>
      <c r="Y35" s="33">
        <f t="shared" si="21"/>
        <v>3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/>
      <c r="J36" s="72"/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>
        <f t="shared" si="13"/>
      </c>
      <c r="P36" s="34">
        <f t="shared" si="14"/>
      </c>
      <c r="Q36" s="31" t="str">
        <f t="shared" si="15"/>
        <v>Γ.Λ.Κ.</v>
      </c>
      <c r="R36" s="33" t="str">
        <f t="shared" si="16"/>
        <v>Ε.Φ.Κ.Α.</v>
      </c>
      <c r="S36" s="33">
        <f t="shared" si="17"/>
      </c>
      <c r="T36" s="34">
        <f t="shared" si="18"/>
      </c>
      <c r="U36" s="31" t="str">
        <f t="shared" si="19"/>
        <v>Γ.Λ.Κ.</v>
      </c>
      <c r="V36" s="32">
        <f t="shared" si="25"/>
        <v>1</v>
      </c>
      <c r="W36" s="32">
        <f t="shared" si="25"/>
        <v>6</v>
      </c>
      <c r="X36" s="33" t="str">
        <f t="shared" si="20"/>
        <v>Ε.Φ.Κ.Α.</v>
      </c>
      <c r="Y36" s="33">
        <f t="shared" si="21"/>
        <v>6</v>
      </c>
      <c r="Z36" s="35">
        <f t="shared" si="22"/>
        <v>1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/>
      <c r="J37" s="72"/>
      <c r="M37" s="31" t="str">
        <f t="shared" si="11"/>
        <v>ΥΠ. ΠΑΙΔΕΙΑΣ</v>
      </c>
      <c r="N37" s="33" t="str">
        <f t="shared" si="12"/>
        <v>ΕΦΟΡΙΑΚΟΙ</v>
      </c>
      <c r="O37" s="33">
        <f t="shared" si="13"/>
      </c>
      <c r="P37" s="34">
        <f t="shared" si="14"/>
      </c>
      <c r="Q37" s="31" t="str">
        <f t="shared" si="15"/>
        <v>ΕΦΟΡΙΑΚΟΙ</v>
      </c>
      <c r="R37" s="33" t="str">
        <f t="shared" si="16"/>
        <v>ΥΠ. ΠΑΙΔΕΙΑΣ</v>
      </c>
      <c r="S37" s="33">
        <f t="shared" si="17"/>
      </c>
      <c r="T37" s="34">
        <f t="shared" si="18"/>
      </c>
      <c r="U37" s="31" t="str">
        <f t="shared" si="19"/>
        <v>ΕΦΟΡΙΑΚΟΙ</v>
      </c>
      <c r="V37" s="32">
        <f t="shared" si="25"/>
        <v>1</v>
      </c>
      <c r="W37" s="32">
        <f t="shared" si="25"/>
        <v>3</v>
      </c>
      <c r="X37" s="33" t="str">
        <f t="shared" si="20"/>
        <v>ΥΠ. ΠΑΙΔΕΙΑΣ</v>
      </c>
      <c r="Y37" s="33">
        <f t="shared" si="21"/>
        <v>3</v>
      </c>
      <c r="Z37" s="35">
        <f t="shared" si="22"/>
        <v>1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/>
      <c r="J38" s="72"/>
      <c r="M38" s="31" t="str">
        <f t="shared" si="11"/>
        <v>ΤΕΛΩΝΕΙΑΚΟΙ</v>
      </c>
      <c r="N38" s="33" t="str">
        <f t="shared" si="12"/>
        <v>Ο.Δ.Υ.Ε.</v>
      </c>
      <c r="O38" s="33">
        <f t="shared" si="13"/>
      </c>
      <c r="P38" s="34">
        <f t="shared" si="14"/>
      </c>
      <c r="Q38" s="31" t="str">
        <f t="shared" si="15"/>
        <v>Ο.Δ.Υ.Ε.</v>
      </c>
      <c r="R38" s="33" t="str">
        <f t="shared" si="16"/>
        <v>ΤΕΛΩΝΕΙΑΚΟΙ</v>
      </c>
      <c r="S38" s="33">
        <f t="shared" si="17"/>
      </c>
      <c r="T38" s="34">
        <f t="shared" si="18"/>
      </c>
      <c r="U38" s="31" t="str">
        <f t="shared" si="19"/>
        <v>Ο.Δ.Υ.Ε.</v>
      </c>
      <c r="V38" s="32">
        <f t="shared" si="25"/>
        <v>2</v>
      </c>
      <c r="W38" s="32">
        <f t="shared" si="25"/>
        <v>4</v>
      </c>
      <c r="X38" s="33" t="str">
        <f t="shared" si="20"/>
        <v>ΤΕΛΩΝΕΙΑΚΟΙ</v>
      </c>
      <c r="Y38" s="33">
        <f t="shared" si="21"/>
        <v>4</v>
      </c>
      <c r="Z38" s="35">
        <f t="shared" si="22"/>
        <v>2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 t="str">
        <f t="shared" si="11"/>
        <v>ΕΠΙΜΕΛΗΤΗΡΙΑ</v>
      </c>
      <c r="N42" s="33" t="str">
        <f t="shared" si="12"/>
        <v>ΔΗΜΟΣ ΓΑΛΑΤΣΙΟΥ</v>
      </c>
      <c r="O42" s="33">
        <f t="shared" si="13"/>
      </c>
      <c r="P42" s="34">
        <f t="shared" si="14"/>
      </c>
      <c r="Q42" s="31" t="str">
        <f t="shared" si="15"/>
        <v>ΕΠΙΜΕΛΗΤΗΡΙΑ</v>
      </c>
      <c r="R42" s="33" t="str">
        <f t="shared" si="16"/>
        <v>ΔΗΜΟΣ ΓΑΛΑΤΣΙΟΥ</v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6</v>
      </c>
      <c r="W42" s="32">
        <f t="shared" si="25"/>
        <v>2</v>
      </c>
      <c r="X42" s="33" t="str">
        <f t="shared" si="20"/>
        <v>ΔΗΜΟΣ ΓΑΛΑΤΣΙΟΥ</v>
      </c>
      <c r="Y42" s="33">
        <f t="shared" si="21"/>
        <v>2</v>
      </c>
      <c r="Z42" s="35">
        <f t="shared" si="22"/>
        <v>6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 t="str">
        <f t="shared" si="11"/>
        <v>Ο.Α.Ε.Δ.</v>
      </c>
      <c r="N43" s="33" t="str">
        <f t="shared" si="12"/>
        <v>ΕΜΠΟΡΙΚΗ ΤΡΑΠΕΖΑ</v>
      </c>
      <c r="O43" s="33">
        <f t="shared" si="13"/>
      </c>
      <c r="P43" s="34">
        <f t="shared" si="14"/>
      </c>
      <c r="Q43" s="31" t="str">
        <f t="shared" si="15"/>
        <v>ΕΜΠΟΡΙΚΗ ΤΡΑΠΕΖΑ</v>
      </c>
      <c r="R43" s="33" t="str">
        <f t="shared" si="16"/>
        <v>Ο.Α.Ε.Δ.</v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2</v>
      </c>
      <c r="W43" s="32">
        <f t="shared" si="25"/>
        <v>7</v>
      </c>
      <c r="X43" s="33" t="str">
        <f t="shared" si="20"/>
        <v>Ο.Α.Ε.Δ.</v>
      </c>
      <c r="Y43" s="33">
        <f t="shared" si="21"/>
        <v>7</v>
      </c>
      <c r="Z43" s="35">
        <f t="shared" si="22"/>
        <v>2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/>
      <c r="J44" s="72"/>
      <c r="M44" s="31" t="str">
        <f t="shared" si="11"/>
        <v>Ε.Φ.Κ.Α.</v>
      </c>
      <c r="N44" s="33" t="str">
        <f t="shared" si="12"/>
        <v>ΤΑΧ. ΤΑΜΙΕΥΤΗΡΙΟ</v>
      </c>
      <c r="O44" s="33">
        <f t="shared" si="13"/>
      </c>
      <c r="P44" s="34">
        <f t="shared" si="14"/>
      </c>
      <c r="Q44" s="31" t="str">
        <f t="shared" si="15"/>
        <v>Ε.Φ.Κ.Α.</v>
      </c>
      <c r="R44" s="33" t="str">
        <f t="shared" si="16"/>
        <v>ΤΑΧ. ΤΑΜΙΕΥΤΗΡΙΟ</v>
      </c>
      <c r="S44" s="33">
        <f t="shared" si="17"/>
      </c>
      <c r="T44" s="34">
        <f t="shared" si="18"/>
      </c>
      <c r="U44" s="31" t="str">
        <f t="shared" si="19"/>
        <v>Ε.Φ.Κ.Α.</v>
      </c>
      <c r="V44" s="32">
        <f t="shared" si="25"/>
        <v>1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1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 t="str">
        <f t="shared" si="11"/>
        <v>ΥΠ. ΠΑΙΔΕΙΑΣ</v>
      </c>
      <c r="N45" s="33" t="str">
        <f t="shared" si="12"/>
        <v>Γ.Λ.Κ.</v>
      </c>
      <c r="O45" s="33">
        <f t="shared" si="13"/>
      </c>
      <c r="P45" s="34">
        <f t="shared" si="14"/>
      </c>
      <c r="Q45" s="31" t="str">
        <f t="shared" si="15"/>
        <v>ΥΠ. ΠΑΙΔΕΙΑΣ</v>
      </c>
      <c r="R45" s="33" t="str">
        <f t="shared" si="16"/>
        <v>Γ.Λ.Κ.</v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2</v>
      </c>
      <c r="X45" s="33" t="str">
        <f t="shared" si="20"/>
        <v>Γ.Λ.Κ.</v>
      </c>
      <c r="Y45" s="33">
        <f t="shared" si="21"/>
        <v>2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 t="str">
        <f t="shared" si="11"/>
        <v>ΤΕΛΩΝΕΙΑΚΟΙ</v>
      </c>
      <c r="N46" s="33" t="str">
        <f t="shared" si="12"/>
        <v>ΕΦΟΡΙΑΚΟΙ</v>
      </c>
      <c r="O46" s="33">
        <f t="shared" si="13"/>
      </c>
      <c r="P46" s="34">
        <f t="shared" si="14"/>
      </c>
      <c r="Q46" s="31" t="str">
        <f t="shared" si="15"/>
        <v>ΤΕΛΩΝΕΙΑΚΟΙ</v>
      </c>
      <c r="R46" s="33" t="str">
        <f t="shared" si="16"/>
        <v>ΕΦΟΡΙΑΚΟΙ</v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1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1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 t="str">
        <f t="shared" si="11"/>
        <v>Ο.Λ.Μ.Ε.</v>
      </c>
      <c r="N47" s="33" t="str">
        <f t="shared" si="12"/>
        <v>Ο.Δ.Υ.Ε.</v>
      </c>
      <c r="O47" s="33">
        <f t="shared" si="13"/>
      </c>
      <c r="P47" s="34">
        <f t="shared" si="14"/>
      </c>
      <c r="Q47" s="31" t="str">
        <f t="shared" si="15"/>
        <v>Ο.Λ.Μ.Ε.</v>
      </c>
      <c r="R47" s="33" t="str">
        <f t="shared" si="16"/>
        <v>Ο.Δ.Υ.Ε.</v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6</v>
      </c>
      <c r="W47" s="32">
        <f t="shared" si="25"/>
        <v>1</v>
      </c>
      <c r="X47" s="33" t="str">
        <f t="shared" si="20"/>
        <v>Ο.Δ.Υ.Ε.</v>
      </c>
      <c r="Y47" s="33">
        <f t="shared" si="21"/>
        <v>1</v>
      </c>
      <c r="Z47" s="35">
        <f t="shared" si="22"/>
        <v>6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57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/>
      <c r="J51" s="70"/>
      <c r="M51" s="31" t="str">
        <f t="shared" si="11"/>
        <v>Ε.Φ.Κ.Α.</v>
      </c>
      <c r="N51" s="33" t="str">
        <f t="shared" si="12"/>
        <v>ΔΗΜΟΣ ΓΑΛΑΤΣΙΟΥ</v>
      </c>
      <c r="O51" s="33">
        <f t="shared" si="13"/>
      </c>
      <c r="P51" s="34">
        <f t="shared" si="14"/>
      </c>
      <c r="Q51" s="31" t="str">
        <f t="shared" si="15"/>
        <v>ΔΗΜΟΣ ΓΑΛΑΤΣΙΟΥ</v>
      </c>
      <c r="R51" s="33" t="str">
        <f t="shared" si="16"/>
        <v>Ε.Φ.Κ.Α.</v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1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 t="str">
        <f t="shared" si="11"/>
        <v>ΕΠΙΜΕΛΗΤΗΡΙΑ</v>
      </c>
      <c r="N52" s="33" t="str">
        <f t="shared" si="12"/>
        <v>Ο.Α.Ε.Δ.</v>
      </c>
      <c r="O52" s="33">
        <f t="shared" si="13"/>
      </c>
      <c r="P52" s="34">
        <f t="shared" si="14"/>
      </c>
      <c r="Q52" s="31" t="str">
        <f t="shared" si="15"/>
        <v>Ο.Α.Ε.Δ.</v>
      </c>
      <c r="R52" s="33" t="str">
        <f t="shared" si="16"/>
        <v>ΕΠΙΜΕΛΗΤΗΡΙΑ</v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1</v>
      </c>
      <c r="W52" s="32">
        <f t="shared" si="25"/>
        <v>2</v>
      </c>
      <c r="X52" s="33" t="str">
        <f t="shared" si="20"/>
        <v>ΕΠΙΜΕΛΗΤΗΡΙΑ</v>
      </c>
      <c r="Y52" s="33">
        <f t="shared" si="21"/>
        <v>2</v>
      </c>
      <c r="Z52" s="35">
        <f t="shared" si="22"/>
        <v>1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 t="str">
        <f t="shared" si="11"/>
        <v>Ο.Λ.Μ.Ε.</v>
      </c>
      <c r="N53" s="33" t="str">
        <f t="shared" si="12"/>
        <v>ΕΜΠΟΡΙΚΗ ΤΡΑΠΕΖΑ</v>
      </c>
      <c r="O53" s="33">
        <f t="shared" si="13"/>
      </c>
      <c r="P53" s="34">
        <f t="shared" si="14"/>
      </c>
      <c r="Q53" s="31" t="str">
        <f t="shared" si="15"/>
        <v>Ο.Λ.Μ.Ε.</v>
      </c>
      <c r="R53" s="33" t="str">
        <f t="shared" si="16"/>
        <v>ΕΜΠΟΡΙΚΗ ΤΡΑΠΕΖΑ</v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4</v>
      </c>
      <c r="W53" s="32">
        <f t="shared" si="25"/>
        <v>2</v>
      </c>
      <c r="X53" s="33" t="str">
        <f t="shared" si="20"/>
        <v>ΕΜΠΟΡΙΚΗ ΤΡΑΠΕΖΑ</v>
      </c>
      <c r="Y53" s="33">
        <f t="shared" si="21"/>
        <v>2</v>
      </c>
      <c r="Z53" s="35">
        <f t="shared" si="22"/>
        <v>4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 t="str">
        <f t="shared" si="11"/>
        <v>ΤΑΧ. ΤΑΜΙΕΥΤΗΡΙΟ</v>
      </c>
      <c r="N54" s="33" t="str">
        <f t="shared" si="12"/>
        <v>ΥΠ. ΠΑΙΔΕΙΑΣ</v>
      </c>
      <c r="O54" s="33">
        <f t="shared" si="13"/>
      </c>
      <c r="P54" s="34">
        <f t="shared" si="14"/>
      </c>
      <c r="Q54" s="31" t="str">
        <f t="shared" si="15"/>
        <v>ΤΑΧ. ΤΑΜΙΕΥΤΗΡΙΟ</v>
      </c>
      <c r="R54" s="33" t="str">
        <f t="shared" si="16"/>
        <v>ΥΠ. ΠΑΙΔΕΙΑΣ</v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4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 t="str">
        <f t="shared" si="11"/>
        <v>Γ.Λ.Κ.</v>
      </c>
      <c r="N55" s="33" t="str">
        <f t="shared" si="12"/>
        <v>ΤΕΛΩΝΕΙΑΚΟΙ</v>
      </c>
      <c r="O55" s="33">
        <f t="shared" si="13"/>
      </c>
      <c r="P55" s="34">
        <f t="shared" si="14"/>
      </c>
      <c r="Q55" s="31" t="str">
        <f t="shared" si="15"/>
        <v>Γ.Λ.Κ.</v>
      </c>
      <c r="R55" s="33" t="str">
        <f t="shared" si="16"/>
        <v>ΤΕΛΩΝΕΙΑΚΟΙ</v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2</v>
      </c>
      <c r="W55" s="32">
        <f t="shared" si="25"/>
        <v>1</v>
      </c>
      <c r="X55" s="33" t="str">
        <f t="shared" si="20"/>
        <v>ΤΕΛΩΝΕΙΑΚΟΙ</v>
      </c>
      <c r="Y55" s="33">
        <f t="shared" si="21"/>
        <v>1</v>
      </c>
      <c r="Z55" s="35">
        <f t="shared" si="22"/>
        <v>2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Ο.Δ.Υ.Ε.</v>
      </c>
      <c r="R56" s="33" t="str">
        <f t="shared" si="16"/>
        <v>ΕΦΟΡΙΑΚΟΙ</v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58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 t="str">
        <f t="shared" si="11"/>
        <v>ΔΗΜΟΣ ΓΑΛΑΤΣΙΟΥ</v>
      </c>
      <c r="N60" s="33" t="str">
        <f t="shared" si="12"/>
        <v>ΥΠ. ΠΑΙΔΕΙΑΣ</v>
      </c>
      <c r="O60" s="33">
        <f t="shared" si="13"/>
      </c>
      <c r="P60" s="34">
        <f t="shared" si="14"/>
      </c>
      <c r="Q60" s="31" t="str">
        <f t="shared" si="15"/>
        <v>ΥΠ. ΠΑΙΔΕΙΑΣ</v>
      </c>
      <c r="R60" s="33" t="str">
        <f t="shared" si="16"/>
        <v>ΔΗΜΟΣ ΓΑΛΑΤΣΙΟΥ</v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4</v>
      </c>
      <c r="W60" s="32">
        <f t="shared" si="25"/>
        <v>6</v>
      </c>
      <c r="X60" s="33" t="str">
        <f t="shared" si="20"/>
        <v>ΔΗΜΟΣ ΓΑΛΑΤΣΙΟΥ</v>
      </c>
      <c r="Y60" s="33">
        <f t="shared" si="21"/>
        <v>6</v>
      </c>
      <c r="Z60" s="35">
        <f t="shared" si="22"/>
        <v>4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/>
      <c r="J61" s="72"/>
      <c r="M61" s="31" t="str">
        <f t="shared" si="11"/>
        <v>isopalia</v>
      </c>
      <c r="N61" s="33" t="str">
        <f t="shared" si="12"/>
        <v>isopalia</v>
      </c>
      <c r="O61" s="33">
        <f t="shared" si="13"/>
      </c>
      <c r="P61" s="34">
        <f t="shared" si="14"/>
      </c>
      <c r="Q61" s="31" t="str">
        <f t="shared" si="15"/>
        <v>Ε.Φ.Κ.Α.</v>
      </c>
      <c r="R61" s="33" t="str">
        <f t="shared" si="16"/>
        <v>Ο.Α.Ε.Δ.</v>
      </c>
      <c r="S61" s="33">
        <f t="shared" si="17"/>
      </c>
      <c r="T61" s="34">
        <f t="shared" si="18"/>
      </c>
      <c r="U61" s="31" t="str">
        <f t="shared" si="19"/>
        <v>Ε.Φ.Κ.Α.</v>
      </c>
      <c r="V61" s="32">
        <f t="shared" si="25"/>
        <v>3</v>
      </c>
      <c r="W61" s="32">
        <f t="shared" si="25"/>
        <v>3</v>
      </c>
      <c r="X61" s="33" t="str">
        <f t="shared" si="20"/>
        <v>Ο.Α.Ε.Δ.</v>
      </c>
      <c r="Y61" s="33">
        <f t="shared" si="21"/>
        <v>3</v>
      </c>
      <c r="Z61" s="35">
        <f t="shared" si="22"/>
        <v>3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>
        <f t="shared" si="13"/>
      </c>
      <c r="P62" s="34">
        <f t="shared" si="14"/>
      </c>
      <c r="Q62" s="31" t="str">
        <f t="shared" si="15"/>
        <v>ΕΠΙΜΕΛΗΤΗΡΙΑ</v>
      </c>
      <c r="R62" s="33" t="str">
        <f t="shared" si="16"/>
        <v>Ο.Λ.Μ.Ε.</v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4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4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ΤΕΛΩΝΕΙΑΚΟΙ</v>
      </c>
      <c r="O63" s="33">
        <f t="shared" si="13"/>
      </c>
      <c r="P63" s="34">
        <f t="shared" si="14"/>
      </c>
      <c r="Q63" s="31" t="str">
        <f t="shared" si="15"/>
        <v>ΤΕΛΩΝΕΙΑΚΟΙ</v>
      </c>
      <c r="R63" s="33" t="str">
        <f t="shared" si="16"/>
        <v>ΤΑΧ. ΤΑΜΙΕΥΤΗΡΙΟ</v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7</v>
      </c>
      <c r="X63" s="33" t="str">
        <f t="shared" si="20"/>
        <v>ΤΑΧ. ΤΑΜΙΕΥΤΗΡΙΟ</v>
      </c>
      <c r="Y63" s="33">
        <f t="shared" si="21"/>
        <v>7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>
        <f t="shared" si="13"/>
      </c>
      <c r="P64" s="34">
        <f t="shared" si="14"/>
      </c>
      <c r="Q64" s="31" t="str">
        <f t="shared" si="15"/>
        <v>ΕΦΟΡΙΑΚΟΙ</v>
      </c>
      <c r="R64" s="33" t="str">
        <f t="shared" si="16"/>
        <v>Γ.Λ.Κ.</v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4</v>
      </c>
      <c r="W64" s="32">
        <f t="shared" si="25"/>
        <v>3</v>
      </c>
      <c r="X64" s="33" t="str">
        <f t="shared" si="20"/>
        <v>Γ.Λ.Κ.</v>
      </c>
      <c r="Y64" s="33">
        <f t="shared" si="21"/>
        <v>3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 t="str">
        <f t="shared" si="11"/>
        <v>ΕΜΠΟΡΙΚΗ ΤΡΑΠΕΖΑ</v>
      </c>
      <c r="N65" s="33" t="str">
        <f t="shared" si="12"/>
        <v>Ο.Δ.Υ.Ε.</v>
      </c>
      <c r="O65" s="33">
        <f t="shared" si="13"/>
      </c>
      <c r="P65" s="34">
        <f t="shared" si="14"/>
      </c>
      <c r="Q65" s="31" t="str">
        <f t="shared" si="15"/>
        <v>ΕΜΠΟΡΙΚΗ ΤΡΑΠΕΖΑ</v>
      </c>
      <c r="R65" s="33" t="str">
        <f t="shared" si="16"/>
        <v>Ο.Δ.Υ.Ε.</v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6</v>
      </c>
      <c r="W65" s="32">
        <f t="shared" si="25"/>
        <v>2</v>
      </c>
      <c r="X65" s="33" t="str">
        <f t="shared" si="20"/>
        <v>Ο.Δ.Υ.Ε.</v>
      </c>
      <c r="Y65" s="33">
        <f t="shared" si="21"/>
        <v>2</v>
      </c>
      <c r="Z65" s="35">
        <f t="shared" si="22"/>
        <v>6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59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0</v>
      </c>
      <c r="W69" s="32">
        <f t="shared" si="25"/>
        <v>0</v>
      </c>
      <c r="X69" s="33" t="str">
        <f t="shared" si="20"/>
        <v>ΤΕΛΩΝΕΙΑΚΟΙ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0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Ο.Λ.Μ.Ε.</v>
      </c>
      <c r="F71" s="67" t="str">
        <f>AC7</f>
        <v>Ε.Φ.Κ.Α.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0</v>
      </c>
      <c r="W71" s="32">
        <f t="shared" si="25"/>
        <v>0</v>
      </c>
      <c r="X71" s="33" t="str">
        <f t="shared" si="20"/>
        <v>Ε.Φ.Κ.Α.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0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ΕΦΟΡΙΑΚΟΙ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0</v>
      </c>
      <c r="W74" s="32">
        <f t="shared" si="25"/>
        <v>0</v>
      </c>
      <c r="X74" s="33" t="str">
        <f t="shared" si="35"/>
        <v>Γ.Λ.Κ.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60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0</v>
      </c>
      <c r="W78" s="32">
        <f t="shared" si="25"/>
        <v>0</v>
      </c>
      <c r="X78" s="33" t="str">
        <f t="shared" si="35"/>
        <v>ΔΗΜΟΣ ΓΑΛΑΤΣΙΟΥ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0</v>
      </c>
      <c r="W79" s="32">
        <f t="shared" si="25"/>
        <v>0</v>
      </c>
      <c r="X79" s="33" t="str">
        <f t="shared" si="35"/>
        <v>Ο.Α.Ε.Δ.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0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0</v>
      </c>
      <c r="W81" s="32">
        <f t="shared" si="25"/>
        <v>0</v>
      </c>
      <c r="X81" s="33" t="str">
        <f t="shared" si="35"/>
        <v>ΕΜΠΟΡΙΚΗ ΤΡΑΠΕΖΑ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0</v>
      </c>
      <c r="W82" s="32">
        <f t="shared" si="25"/>
        <v>0</v>
      </c>
      <c r="X82" s="33" t="str">
        <f t="shared" si="35"/>
        <v>ΤΑΧ. ΤΑΜΙΕΥΤΗΡΙΟ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0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61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0</v>
      </c>
      <c r="W87" s="32">
        <f t="shared" si="38"/>
        <v>0</v>
      </c>
      <c r="X87" s="33" t="str">
        <f t="shared" si="35"/>
        <v>Γ.Λ.Κ.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0</v>
      </c>
      <c r="W88" s="32">
        <f t="shared" si="38"/>
        <v>0</v>
      </c>
      <c r="X88" s="33" t="str">
        <f t="shared" si="35"/>
        <v>ΕΦΟΡΙΑΚΟΙ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0</v>
      </c>
      <c r="W89" s="32">
        <f t="shared" si="38"/>
        <v>0</v>
      </c>
      <c r="X89" s="33" t="str">
        <f t="shared" si="35"/>
        <v>ΤΕΛΩΝΕΙΑΚΟΙ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0</v>
      </c>
      <c r="W90" s="32">
        <f t="shared" si="38"/>
        <v>0</v>
      </c>
      <c r="X90" s="33" t="str">
        <f t="shared" si="35"/>
        <v>ΥΠ. ΠΑΙΔΕΙΑΣ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0</v>
      </c>
      <c r="W91" s="32">
        <f t="shared" si="38"/>
        <v>0</v>
      </c>
      <c r="X91" s="33" t="str">
        <f t="shared" si="35"/>
        <v>Ε.Φ.Κ.Α.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0</v>
      </c>
      <c r="W92" s="32">
        <f t="shared" si="38"/>
        <v>0</v>
      </c>
      <c r="X92" s="33" t="str">
        <f t="shared" si="35"/>
        <v>ΤΑΧ. ΤΑΜΙΕΥΤΗΡΙΟ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0</v>
      </c>
      <c r="W96" s="32">
        <f t="shared" si="38"/>
        <v>0</v>
      </c>
      <c r="X96" s="33" t="str">
        <f t="shared" si="35"/>
        <v>ΔΗΜΟΣ ΓΑΛΑΤΣΙΟΥ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0</v>
      </c>
      <c r="W97" s="32">
        <f t="shared" si="38"/>
        <v>0</v>
      </c>
      <c r="X97" s="33" t="str">
        <f t="shared" si="35"/>
        <v>Ο.Α.Ε.Δ.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0</v>
      </c>
      <c r="W98" s="32">
        <f t="shared" si="38"/>
        <v>0</v>
      </c>
      <c r="X98" s="33" t="str">
        <f t="shared" si="35"/>
        <v>Ο.Λ.Μ.Ε.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0</v>
      </c>
      <c r="W99" s="32">
        <f t="shared" si="38"/>
        <v>0</v>
      </c>
      <c r="X99" s="33" t="str">
        <f t="shared" si="35"/>
        <v>ΕΜΠΟΡΙΚΗ ΤΡΑΠΕΖΑ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0</v>
      </c>
      <c r="W100" s="32">
        <f t="shared" si="38"/>
        <v>0</v>
      </c>
      <c r="X100" s="33" t="str">
        <f t="shared" si="35"/>
        <v>ΕΠΙΜΕΛΗΤΗΡΙΑ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0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2017-12-17T17:46:05Z</dcterms:modified>
  <cp:category/>
  <cp:version/>
  <cp:contentType/>
  <cp:contentStatus/>
</cp:coreProperties>
</file>